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1.xml" ContentType="application/vnd.openxmlformats-officedocument.spreadsheetml.pivotTable+xml"/>
  <Override PartName="/xl/drawings/drawing7.xml" ContentType="application/vnd.openxmlformats-officedocument.drawing+xml"/>
  <Override PartName="/xl/slicers/slicer5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slicers/slicer6.xml" ContentType="application/vnd.ms-excel.slicer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tables/table7.xml" ContentType="application/vnd.openxmlformats-officedocument.spreadsheetml.table+xml"/>
  <Override PartName="/xl/pivotTables/pivotTable14.xml" ContentType="application/vnd.openxmlformats-officedocument.spreadsheetml.pivotTab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5.xml" ContentType="application/vnd.openxmlformats-officedocument.spreadsheetml.pivotTable+xml"/>
  <Override PartName="/xl/drawings/drawing10.xml" ContentType="application/vnd.openxmlformats-officedocument.drawing+xml"/>
  <Override PartName="/xl/slicers/slicer7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8.xml" ContentType="application/vnd.openxmlformats-officedocument.spreadsheetml.table+xml"/>
  <Override PartName="/xl/pivotTables/pivotTable16.xml" ContentType="application/vnd.openxmlformats-officedocument.spreadsheetml.pivotTable+xml"/>
  <Override PartName="/xl/drawings/drawing11.xml" ContentType="application/vnd.openxmlformats-officedocument.drawing+xml"/>
  <Override PartName="/xl/slicers/slicer8.xml" ContentType="application/vnd.ms-excel.slicer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7.xml" ContentType="application/vnd.openxmlformats-officedocument.spreadsheetml.pivot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carolacaba/Google Drive (cacaba.redd@gmail.com)/Página Web/06. Análisis de las Causas Directas e Indirectas de DDB en RD/"/>
    </mc:Choice>
  </mc:AlternateContent>
  <xr:revisionPtr revIDLastSave="0" documentId="13_ncr:1_{E2BF43F7-7EE5-C446-828A-1D853A3AFC42}" xr6:coauthVersionLast="47" xr6:coauthVersionMax="47" xr10:uidLastSave="{00000000-0000-0000-0000-000000000000}"/>
  <bookViews>
    <workbookView showSheetTabs="0" xWindow="0" yWindow="500" windowWidth="28800" windowHeight="17500" activeTab="4" xr2:uid="{00000000-000D-0000-FFFF-FFFF00000000}"/>
  </bookViews>
  <sheets>
    <sheet name="DIV REGIONAL" sheetId="68" state="hidden" r:id="rId1"/>
    <sheet name="DRIVERS DEFINITIVOS" sheetId="71" state="hidden" r:id="rId2"/>
    <sheet name="HOMOLOGA Drivers" sheetId="59" state="hidden" r:id="rId3"/>
    <sheet name="HOMOLOGA Drivers (2)" sheetId="61" state="hidden" r:id="rId4"/>
    <sheet name="MASTER" sheetId="73" r:id="rId5"/>
    <sheet name="DRIVERS FINALES" sheetId="72" r:id="rId6"/>
    <sheet name="NACIONAL FINAL" sheetId="67" r:id="rId7"/>
    <sheet name="MACROREGION FINAL" sheetId="69" r:id="rId8"/>
    <sheet name="REGIONAL FINAL" sheetId="70" r:id="rId9"/>
    <sheet name="Provincia-Dinámica" sheetId="51" r:id="rId10"/>
    <sheet name="Drivers" sheetId="58" state="hidden" r:id="rId11"/>
    <sheet name="BD Causales" sheetId="1" state="hidden" r:id="rId12"/>
    <sheet name="Hoja1" sheetId="65" state="hidden" r:id="rId13"/>
    <sheet name="Hoja4" sheetId="64" state="hidden" r:id="rId14"/>
    <sheet name="Nacional Tabla" sheetId="56" state="hidden" r:id="rId15"/>
    <sheet name="Nacional 1" sheetId="60" state="hidden" r:id="rId16"/>
    <sheet name="Nacional 2" sheetId="57" state="hidden" r:id="rId17"/>
    <sheet name="TALLERES Tabla" sheetId="54" state="hidden" r:id="rId18"/>
    <sheet name="Talleres-Dinámica" sheetId="55" state="hidden" r:id="rId19"/>
    <sheet name="Hoja2" sheetId="66" state="hidden" r:id="rId20"/>
    <sheet name="Provincias Tabla" sheetId="50" state="hidden" r:id="rId21"/>
  </sheets>
  <definedNames>
    <definedName name="SegmentaciónDeDatos_Ciudad">#N/A</definedName>
    <definedName name="SegmentaciónDeDatos_Ciudad1">#N/A</definedName>
    <definedName name="SegmentaciónDeDatos_Ciudad2">#N/A</definedName>
    <definedName name="SegmentaciónDeDatos_Dinámica">#N/A</definedName>
    <definedName name="SegmentaciónDeDatos_Dinámica1">#N/A</definedName>
    <definedName name="SegmentaciónDeDatos_Dinámica2">#N/A</definedName>
    <definedName name="SegmentaciónDeDatos_Dinámica4">#N/A</definedName>
    <definedName name="SegmentaciónDeDatos_Dinámica41">#N/A</definedName>
    <definedName name="SegmentaciónDeDatos_Dinámica411">#N/A</definedName>
    <definedName name="SegmentaciónDeDatos_Grupo">#N/A</definedName>
    <definedName name="SegmentaciónDeDatos_Macroregión">#N/A</definedName>
    <definedName name="SegmentaciónDeDatos_Moderador">#N/A</definedName>
    <definedName name="SegmentaciónDeDatos_Prioridad">#N/A</definedName>
    <definedName name="SegmentaciónDeDatos_Prioridad1">#N/A</definedName>
    <definedName name="SegmentaciónDeDatos_Prioridad2">#N/A</definedName>
    <definedName name="SegmentaciónDeDatos_Prioridad3">#N/A</definedName>
    <definedName name="SegmentaciónDeDatos_Prioridad4">#N/A</definedName>
    <definedName name="SegmentaciónDeDatos_Prioridad5">#N/A</definedName>
    <definedName name="SegmentaciónDeDatos_Provincia">#N/A</definedName>
    <definedName name="SegmentaciónDeDatos_Provincia1">#N/A</definedName>
    <definedName name="SegmentaciónDeDatos_Región">#N/A</definedName>
    <definedName name="SegmentaciónDeDatos_TALLER">#N/A</definedName>
  </definedNames>
  <calcPr calcId="191029"/>
  <pivotCaches>
    <pivotCache cacheId="7" r:id="rId22"/>
    <pivotCache cacheId="8" r:id="rId23"/>
    <pivotCache cacheId="9" r:id="rId24"/>
    <pivotCache cacheId="10" r:id="rId25"/>
    <pivotCache cacheId="11" r:id="rId26"/>
    <pivotCache cacheId="12" r:id="rId27"/>
    <pivotCache cacheId="13" r:id="rId28"/>
  </pivotCaches>
  <extLst>
    <ext xmlns:x14="http://schemas.microsoft.com/office/spreadsheetml/2009/9/main" uri="{BBE1A952-AA13-448e-AADC-164F8A28A991}">
      <x14:slicerCaches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47"/>
        <x14:slicerCache r:id="rId48"/>
        <x14:slicerCache r:id="rId49"/>
        <x14:slicerCache r:id="rId5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Y41" i="67" l="1"/>
  <c r="X42" i="67" l="1"/>
  <c r="Y42" i="67"/>
  <c r="X43" i="67"/>
  <c r="Y43" i="67"/>
  <c r="X44" i="67"/>
  <c r="Y44" i="67"/>
  <c r="X45" i="67"/>
  <c r="Y45" i="67"/>
  <c r="X46" i="67"/>
  <c r="Y46" i="67"/>
  <c r="X47" i="67"/>
  <c r="Y47" i="67"/>
  <c r="X48" i="67"/>
  <c r="Y48" i="67"/>
  <c r="X49" i="67"/>
  <c r="Y49" i="67"/>
  <c r="X50" i="67"/>
  <c r="Y50" i="67"/>
  <c r="X51" i="67"/>
  <c r="Y51" i="67"/>
  <c r="X52" i="67"/>
  <c r="Y52" i="67"/>
  <c r="X53" i="67"/>
  <c r="Y53" i="67"/>
  <c r="X54" i="67"/>
  <c r="Y54" i="67"/>
  <c r="X55" i="67"/>
  <c r="Y55" i="67"/>
  <c r="X56" i="67"/>
  <c r="Y56" i="67"/>
  <c r="X57" i="67"/>
  <c r="Y57" i="67"/>
  <c r="X58" i="67"/>
  <c r="Y58" i="67"/>
  <c r="X59" i="67"/>
  <c r="Y59" i="67"/>
  <c r="X60" i="67"/>
  <c r="Y60" i="67"/>
  <c r="X61" i="67"/>
  <c r="Y61" i="67"/>
  <c r="X62" i="67"/>
  <c r="Y62" i="67"/>
  <c r="X63" i="67"/>
  <c r="Y63" i="67"/>
  <c r="X64" i="67"/>
  <c r="Y64" i="67"/>
  <c r="X65" i="67"/>
  <c r="Y65" i="67"/>
  <c r="X66" i="67"/>
  <c r="Y66" i="67"/>
  <c r="X67" i="67"/>
  <c r="Y67" i="67"/>
  <c r="X68" i="67"/>
  <c r="Y68" i="67"/>
  <c r="X69" i="67"/>
  <c r="Y69" i="67"/>
  <c r="X41" i="67"/>
  <c r="Y5" i="67"/>
  <c r="Y6" i="67"/>
  <c r="Y7" i="67"/>
  <c r="Y8" i="67"/>
  <c r="Y9" i="67"/>
  <c r="Y10" i="67"/>
  <c r="Y11" i="67"/>
  <c r="Y12" i="67"/>
  <c r="Y13" i="67"/>
  <c r="Y14" i="67"/>
  <c r="Y15" i="67"/>
  <c r="Y16" i="67"/>
  <c r="Y17" i="67"/>
  <c r="Y18" i="67"/>
  <c r="Y19" i="67"/>
  <c r="Y20" i="67"/>
  <c r="Y21" i="67"/>
  <c r="Y22" i="67"/>
  <c r="Y23" i="67"/>
  <c r="Y24" i="67"/>
  <c r="Y25" i="67"/>
  <c r="Y26" i="67"/>
  <c r="Y27" i="67"/>
  <c r="Y28" i="67"/>
  <c r="Y29" i="67"/>
  <c r="Y30" i="67"/>
  <c r="Y31" i="67"/>
  <c r="Y32" i="67"/>
  <c r="Y33" i="67"/>
  <c r="Y34" i="67"/>
  <c r="Y35" i="67"/>
  <c r="Y36" i="67"/>
  <c r="Y37" i="67"/>
  <c r="Y38" i="67"/>
  <c r="Y39" i="67"/>
  <c r="Y40" i="67"/>
  <c r="Y4" i="67"/>
  <c r="X5" i="67"/>
  <c r="X6" i="67"/>
  <c r="X7" i="67"/>
  <c r="X8" i="67"/>
  <c r="X9" i="67"/>
  <c r="X10" i="67"/>
  <c r="X11" i="67"/>
  <c r="X12" i="67"/>
  <c r="X13" i="67"/>
  <c r="X14" i="67"/>
  <c r="X15" i="67"/>
  <c r="X16" i="67"/>
  <c r="X17" i="67"/>
  <c r="X18" i="67"/>
  <c r="X19" i="67"/>
  <c r="X20" i="67"/>
  <c r="X21" i="67"/>
  <c r="X22" i="67"/>
  <c r="X23" i="67"/>
  <c r="X24" i="67"/>
  <c r="X25" i="67"/>
  <c r="X26" i="67"/>
  <c r="X27" i="67"/>
  <c r="X28" i="67"/>
  <c r="X29" i="67"/>
  <c r="X30" i="67"/>
  <c r="X31" i="67"/>
  <c r="X32" i="67"/>
  <c r="X33" i="67"/>
  <c r="X34" i="67"/>
  <c r="X35" i="67"/>
  <c r="X36" i="67"/>
  <c r="X37" i="67"/>
  <c r="X38" i="67"/>
  <c r="X39" i="67"/>
  <c r="X40" i="67"/>
  <c r="X4" i="67"/>
  <c r="W40" i="67"/>
  <c r="W39" i="67"/>
  <c r="W38" i="67"/>
  <c r="W37" i="67"/>
  <c r="W36" i="67"/>
  <c r="W35" i="67"/>
  <c r="W34" i="67"/>
  <c r="W33" i="67"/>
  <c r="W32" i="67"/>
  <c r="W31" i="67"/>
  <c r="W30" i="67"/>
  <c r="W29" i="67"/>
  <c r="W28" i="67"/>
  <c r="W27" i="67"/>
  <c r="W26" i="67"/>
  <c r="W25" i="67"/>
  <c r="W24" i="67"/>
  <c r="W23" i="67"/>
  <c r="W22" i="67"/>
  <c r="W21" i="67"/>
  <c r="W20" i="67"/>
  <c r="W19" i="67"/>
  <c r="W18" i="67"/>
  <c r="W17" i="67"/>
  <c r="W16" i="67"/>
  <c r="W15" i="67"/>
  <c r="W14" i="67"/>
  <c r="W13" i="67"/>
  <c r="W12" i="67"/>
  <c r="W11" i="67"/>
  <c r="W10" i="67"/>
  <c r="W9" i="67"/>
  <c r="W8" i="67"/>
  <c r="W7" i="67"/>
  <c r="W6" i="67"/>
  <c r="W5" i="67"/>
  <c r="W4" i="67"/>
  <c r="G255" i="70" l="1"/>
  <c r="G254" i="70"/>
  <c r="G253" i="70"/>
  <c r="G252" i="70"/>
  <c r="H252" i="70" s="1"/>
  <c r="AC242" i="70" s="1"/>
  <c r="G251" i="70"/>
  <c r="H251" i="70" s="1"/>
  <c r="AC241" i="70" s="1"/>
  <c r="G250" i="70"/>
  <c r="AB240" i="70" s="1"/>
  <c r="G249" i="70"/>
  <c r="AB239" i="70" s="1"/>
  <c r="G248" i="70"/>
  <c r="H248" i="70" s="1"/>
  <c r="AC238" i="70" s="1"/>
  <c r="G247" i="70"/>
  <c r="H247" i="70" s="1"/>
  <c r="AC237" i="70" s="1"/>
  <c r="G246" i="70"/>
  <c r="G245" i="70"/>
  <c r="G244" i="70"/>
  <c r="H244" i="70" s="1"/>
  <c r="AC234" i="70" s="1"/>
  <c r="G243" i="70"/>
  <c r="H243" i="70" s="1"/>
  <c r="AC233" i="70" s="1"/>
  <c r="G242" i="70"/>
  <c r="H242" i="70" s="1"/>
  <c r="AC232" i="70" s="1"/>
  <c r="G241" i="70"/>
  <c r="AB231" i="70" s="1"/>
  <c r="G240" i="70"/>
  <c r="H240" i="70" s="1"/>
  <c r="AC230" i="70" s="1"/>
  <c r="G239" i="70"/>
  <c r="H239" i="70" s="1"/>
  <c r="AC229" i="70" s="1"/>
  <c r="G238" i="70"/>
  <c r="G237" i="70"/>
  <c r="G236" i="70"/>
  <c r="H236" i="70" s="1"/>
  <c r="AC226" i="70" s="1"/>
  <c r="G235" i="70"/>
  <c r="H235" i="70" s="1"/>
  <c r="AC225" i="70" s="1"/>
  <c r="G234" i="70"/>
  <c r="H234" i="70" s="1"/>
  <c r="AC224" i="70" s="1"/>
  <c r="G233" i="70"/>
  <c r="H233" i="70" s="1"/>
  <c r="AC223" i="70" s="1"/>
  <c r="G232" i="70"/>
  <c r="H232" i="70" s="1"/>
  <c r="AC222" i="70" s="1"/>
  <c r="G231" i="70"/>
  <c r="H231" i="70" s="1"/>
  <c r="AC221" i="70" s="1"/>
  <c r="G230" i="70"/>
  <c r="H230" i="70" s="1"/>
  <c r="AC220" i="70" s="1"/>
  <c r="G229" i="70"/>
  <c r="H229" i="70" s="1"/>
  <c r="AC219" i="70" s="1"/>
  <c r="G222" i="70"/>
  <c r="H222" i="70" s="1"/>
  <c r="AC212" i="70" s="1"/>
  <c r="G223" i="70"/>
  <c r="H223" i="70" s="1"/>
  <c r="AC213" i="70" s="1"/>
  <c r="G224" i="70"/>
  <c r="AB214" i="70" s="1"/>
  <c r="G225" i="70"/>
  <c r="AB215" i="70" s="1"/>
  <c r="G226" i="70"/>
  <c r="H226" i="70" s="1"/>
  <c r="AC216" i="70" s="1"/>
  <c r="G227" i="70"/>
  <c r="H227" i="70" s="1"/>
  <c r="AC217" i="70" s="1"/>
  <c r="G228" i="70"/>
  <c r="AB218" i="70" s="1"/>
  <c r="G221" i="70"/>
  <c r="G213" i="70"/>
  <c r="H213" i="70" s="1"/>
  <c r="AC203" i="70" s="1"/>
  <c r="G214" i="70"/>
  <c r="AB204" i="70" s="1"/>
  <c r="G215" i="70"/>
  <c r="AB205" i="70" s="1"/>
  <c r="G216" i="70"/>
  <c r="H216" i="70" s="1"/>
  <c r="AC206" i="70" s="1"/>
  <c r="G217" i="70"/>
  <c r="H217" i="70" s="1"/>
  <c r="AC207" i="70" s="1"/>
  <c r="G218" i="70"/>
  <c r="H218" i="70" s="1"/>
  <c r="AC208" i="70" s="1"/>
  <c r="G219" i="70"/>
  <c r="H219" i="70" s="1"/>
  <c r="AC209" i="70" s="1"/>
  <c r="G220" i="70"/>
  <c r="H220" i="70" s="1"/>
  <c r="AC210" i="70" s="1"/>
  <c r="G212" i="70"/>
  <c r="H212" i="70" s="1"/>
  <c r="AC202" i="70" s="1"/>
  <c r="G211" i="70"/>
  <c r="AB201" i="70" s="1"/>
  <c r="G210" i="70"/>
  <c r="H210" i="70" s="1"/>
  <c r="AC200" i="70" s="1"/>
  <c r="G209" i="70"/>
  <c r="H209" i="70" s="1"/>
  <c r="AC199" i="70" s="1"/>
  <c r="G208" i="70"/>
  <c r="H208" i="70" s="1"/>
  <c r="AC198" i="70" s="1"/>
  <c r="G207" i="70"/>
  <c r="H207" i="70" s="1"/>
  <c r="AC197" i="70" s="1"/>
  <c r="G206" i="70"/>
  <c r="H206" i="70" s="1"/>
  <c r="AC196" i="70" s="1"/>
  <c r="G205" i="70"/>
  <c r="G204" i="70"/>
  <c r="H204" i="70" s="1"/>
  <c r="AC194" i="70" s="1"/>
  <c r="G203" i="70"/>
  <c r="AB193" i="70" s="1"/>
  <c r="G202" i="70"/>
  <c r="H202" i="70" s="1"/>
  <c r="AC192" i="70" s="1"/>
  <c r="G201" i="70"/>
  <c r="AB191" i="70" s="1"/>
  <c r="G200" i="70"/>
  <c r="H200" i="70" s="1"/>
  <c r="AC190" i="70" s="1"/>
  <c r="G195" i="70"/>
  <c r="H195" i="70" s="1"/>
  <c r="AC185" i="70" s="1"/>
  <c r="G196" i="70"/>
  <c r="H196" i="70" s="1"/>
  <c r="AC186" i="70" s="1"/>
  <c r="G197" i="70"/>
  <c r="G198" i="70"/>
  <c r="H198" i="70" s="1"/>
  <c r="AC188" i="70" s="1"/>
  <c r="G199" i="70"/>
  <c r="AB189" i="70" s="1"/>
  <c r="G194" i="70"/>
  <c r="AB184" i="70" s="1"/>
  <c r="G193" i="70"/>
  <c r="H193" i="70" s="1"/>
  <c r="AC183" i="70" s="1"/>
  <c r="G192" i="70"/>
  <c r="AB182" i="70" s="1"/>
  <c r="G191" i="70"/>
  <c r="H191" i="70" s="1"/>
  <c r="AC181" i="70" s="1"/>
  <c r="G190" i="70"/>
  <c r="H190" i="70" s="1"/>
  <c r="AC180" i="70" s="1"/>
  <c r="G189" i="70"/>
  <c r="G188" i="70"/>
  <c r="H188" i="70" s="1"/>
  <c r="AC178" i="70" s="1"/>
  <c r="G187" i="70"/>
  <c r="AB177" i="70" s="1"/>
  <c r="G186" i="70"/>
  <c r="H186" i="70" s="1"/>
  <c r="AC176" i="70" s="1"/>
  <c r="G185" i="70"/>
  <c r="AB175" i="70" s="1"/>
  <c r="G184" i="70"/>
  <c r="H184" i="70" s="1"/>
  <c r="AC174" i="70" s="1"/>
  <c r="G183" i="70"/>
  <c r="H183" i="70" s="1"/>
  <c r="AC173" i="70" s="1"/>
  <c r="G182" i="70"/>
  <c r="AB172" i="70" s="1"/>
  <c r="G181" i="70"/>
  <c r="G180" i="70"/>
  <c r="H180" i="70" s="1"/>
  <c r="AC170" i="70" s="1"/>
  <c r="G179" i="70"/>
  <c r="H179" i="70" s="1"/>
  <c r="AC169" i="70" s="1"/>
  <c r="G178" i="70"/>
  <c r="AB168" i="70" s="1"/>
  <c r="G177" i="70"/>
  <c r="H177" i="70" s="1"/>
  <c r="AC167" i="70" s="1"/>
  <c r="G176" i="70"/>
  <c r="H176" i="70" s="1"/>
  <c r="AC166" i="70" s="1"/>
  <c r="G175" i="70"/>
  <c r="H175" i="70" s="1"/>
  <c r="AC165" i="70" s="1"/>
  <c r="G174" i="70"/>
  <c r="H174" i="70" s="1"/>
  <c r="AC164" i="70" s="1"/>
  <c r="G173" i="70"/>
  <c r="G172" i="70"/>
  <c r="H172" i="70" s="1"/>
  <c r="AC162" i="70" s="1"/>
  <c r="G171" i="70"/>
  <c r="H171" i="70" s="1"/>
  <c r="AC161" i="70" s="1"/>
  <c r="G170" i="70"/>
  <c r="H170" i="70" s="1"/>
  <c r="AC160" i="70" s="1"/>
  <c r="G169" i="70"/>
  <c r="H169" i="70" s="1"/>
  <c r="AC159" i="70" s="1"/>
  <c r="G168" i="70"/>
  <c r="H168" i="70" s="1"/>
  <c r="AC158" i="70" s="1"/>
  <c r="G167" i="70"/>
  <c r="H167" i="70" s="1"/>
  <c r="AC157" i="70" s="1"/>
  <c r="G166" i="70"/>
  <c r="AB156" i="70" s="1"/>
  <c r="G165" i="70"/>
  <c r="G164" i="70"/>
  <c r="H164" i="70" s="1"/>
  <c r="AC154" i="70" s="1"/>
  <c r="G163" i="70"/>
  <c r="AB153" i="70" s="1"/>
  <c r="G162" i="70"/>
  <c r="AB152" i="70" s="1"/>
  <c r="G161" i="70"/>
  <c r="AB151" i="70" s="1"/>
  <c r="G160" i="70"/>
  <c r="H160" i="70" s="1"/>
  <c r="AC150" i="70" s="1"/>
  <c r="G159" i="70"/>
  <c r="H159" i="70" s="1"/>
  <c r="AC149" i="70" s="1"/>
  <c r="G158" i="70"/>
  <c r="AB148" i="70" s="1"/>
  <c r="G157" i="70"/>
  <c r="G156" i="70"/>
  <c r="H156" i="70" s="1"/>
  <c r="AC146" i="70" s="1"/>
  <c r="G155" i="70"/>
  <c r="H155" i="70" s="1"/>
  <c r="AC145" i="70" s="1"/>
  <c r="G154" i="70"/>
  <c r="H154" i="70" s="1"/>
  <c r="AC144" i="70" s="1"/>
  <c r="G153" i="70"/>
  <c r="H153" i="70" s="1"/>
  <c r="AC143" i="70" s="1"/>
  <c r="G152" i="70"/>
  <c r="AB142" i="70" s="1"/>
  <c r="G151" i="70"/>
  <c r="H151" i="70" s="1"/>
  <c r="AC141" i="70" s="1"/>
  <c r="G144" i="70"/>
  <c r="H144" i="70" s="1"/>
  <c r="AC134" i="70" s="1"/>
  <c r="G145" i="70"/>
  <c r="G146" i="70"/>
  <c r="H146" i="70" s="1"/>
  <c r="AC136" i="70" s="1"/>
  <c r="G147" i="70"/>
  <c r="AB137" i="70" s="1"/>
  <c r="G148" i="70"/>
  <c r="H148" i="70" s="1"/>
  <c r="AC138" i="70" s="1"/>
  <c r="G149" i="70"/>
  <c r="H149" i="70" s="1"/>
  <c r="AC139" i="70" s="1"/>
  <c r="G150" i="70"/>
  <c r="H150" i="70" s="1"/>
  <c r="AC140" i="70" s="1"/>
  <c r="G143" i="70"/>
  <c r="H143" i="70" s="1"/>
  <c r="AC133" i="70" s="1"/>
  <c r="G137" i="70"/>
  <c r="AB127" i="70" s="1"/>
  <c r="G138" i="70"/>
  <c r="H138" i="70" s="1"/>
  <c r="AC128" i="70" s="1"/>
  <c r="G139" i="70"/>
  <c r="H139" i="70" s="1"/>
  <c r="AC129" i="70" s="1"/>
  <c r="G140" i="70"/>
  <c r="H140" i="70" s="1"/>
  <c r="AC130" i="70" s="1"/>
  <c r="G141" i="70"/>
  <c r="H141" i="70" s="1"/>
  <c r="AC131" i="70" s="1"/>
  <c r="G142" i="70"/>
  <c r="AB132" i="70" s="1"/>
  <c r="G136" i="70"/>
  <c r="H136" i="70" s="1"/>
  <c r="AC126" i="70" s="1"/>
  <c r="G130" i="70"/>
  <c r="H130" i="70" s="1"/>
  <c r="AC120" i="70" s="1"/>
  <c r="G131" i="70"/>
  <c r="AB121" i="70" s="1"/>
  <c r="G132" i="70"/>
  <c r="G133" i="70"/>
  <c r="H133" i="70" s="1"/>
  <c r="AC123" i="70" s="1"/>
  <c r="G134" i="70"/>
  <c r="AB124" i="70" s="1"/>
  <c r="G135" i="70"/>
  <c r="H135" i="70" s="1"/>
  <c r="AC125" i="70" s="1"/>
  <c r="G129" i="70"/>
  <c r="H129" i="70" s="1"/>
  <c r="AC119" i="70" s="1"/>
  <c r="H255" i="70"/>
  <c r="AC245" i="70" s="1"/>
  <c r="H254" i="70"/>
  <c r="AC244" i="70" s="1"/>
  <c r="H253" i="70"/>
  <c r="AC243" i="70" s="1"/>
  <c r="H246" i="70"/>
  <c r="AC236" i="70" s="1"/>
  <c r="H245" i="70"/>
  <c r="AC235" i="70" s="1"/>
  <c r="H238" i="70"/>
  <c r="AC228" i="70" s="1"/>
  <c r="H237" i="70"/>
  <c r="AC227" i="70" s="1"/>
  <c r="H228" i="70"/>
  <c r="AC218" i="70" s="1"/>
  <c r="H221" i="70"/>
  <c r="AC211" i="70" s="1"/>
  <c r="H205" i="70"/>
  <c r="AC195" i="70" s="1"/>
  <c r="H197" i="70"/>
  <c r="AC187" i="70" s="1"/>
  <c r="H189" i="70"/>
  <c r="AC179" i="70" s="1"/>
  <c r="H182" i="70"/>
  <c r="AC172" i="70" s="1"/>
  <c r="H181" i="70"/>
  <c r="AC171" i="70" s="1"/>
  <c r="H173" i="70"/>
  <c r="AC163" i="70" s="1"/>
  <c r="H165" i="70"/>
  <c r="AC155" i="70" s="1"/>
  <c r="H158" i="70"/>
  <c r="AC148" i="70" s="1"/>
  <c r="H157" i="70"/>
  <c r="AC147" i="70" s="1"/>
  <c r="H147" i="70"/>
  <c r="AC137" i="70" s="1"/>
  <c r="H145" i="70"/>
  <c r="AC135" i="70" s="1"/>
  <c r="H137" i="70"/>
  <c r="AC127" i="70" s="1"/>
  <c r="H132" i="70"/>
  <c r="H131" i="70"/>
  <c r="AC121" i="70" s="1"/>
  <c r="G128" i="70"/>
  <c r="H128" i="70" s="1"/>
  <c r="AC118" i="70" s="1"/>
  <c r="G127" i="70"/>
  <c r="H127" i="70" s="1"/>
  <c r="AC117" i="70" s="1"/>
  <c r="G126" i="70"/>
  <c r="AB116" i="70" s="1"/>
  <c r="G125" i="70"/>
  <c r="H125" i="70" s="1"/>
  <c r="AC115" i="70" s="1"/>
  <c r="G124" i="70"/>
  <c r="H124" i="70" s="1"/>
  <c r="AC114" i="70" s="1"/>
  <c r="G123" i="70"/>
  <c r="AB113" i="70" s="1"/>
  <c r="G122" i="70"/>
  <c r="AB112" i="70" s="1"/>
  <c r="G121" i="70"/>
  <c r="H121" i="70" s="1"/>
  <c r="AC111" i="70" s="1"/>
  <c r="G120" i="70"/>
  <c r="H120" i="70" s="1"/>
  <c r="AC110" i="70" s="1"/>
  <c r="G119" i="70"/>
  <c r="H119" i="70" s="1"/>
  <c r="AC109" i="70" s="1"/>
  <c r="G118" i="70"/>
  <c r="H118" i="70" s="1"/>
  <c r="AC108" i="70" s="1"/>
  <c r="G117" i="70"/>
  <c r="H117" i="70" s="1"/>
  <c r="AC107" i="70" s="1"/>
  <c r="G116" i="70"/>
  <c r="H116" i="70" s="1"/>
  <c r="AC106" i="70" s="1"/>
  <c r="G115" i="70"/>
  <c r="H115" i="70" s="1"/>
  <c r="AC105" i="70" s="1"/>
  <c r="G114" i="70"/>
  <c r="AB104" i="70" s="1"/>
  <c r="G113" i="70"/>
  <c r="AB103" i="70" s="1"/>
  <c r="G112" i="70"/>
  <c r="H112" i="70" s="1"/>
  <c r="AC102" i="70" s="1"/>
  <c r="G111" i="70"/>
  <c r="AB101" i="70" s="1"/>
  <c r="G105" i="70"/>
  <c r="AB95" i="70" s="1"/>
  <c r="G106" i="70"/>
  <c r="H106" i="70" s="1"/>
  <c r="AC96" i="70" s="1"/>
  <c r="G107" i="70"/>
  <c r="H107" i="70" s="1"/>
  <c r="AC97" i="70" s="1"/>
  <c r="G108" i="70"/>
  <c r="H108" i="70" s="1"/>
  <c r="AC98" i="70" s="1"/>
  <c r="G109" i="70"/>
  <c r="H109" i="70" s="1"/>
  <c r="AC99" i="70" s="1"/>
  <c r="G110" i="70"/>
  <c r="H110" i="70" s="1"/>
  <c r="AC100" i="70" s="1"/>
  <c r="G104" i="70"/>
  <c r="AB94" i="70" s="1"/>
  <c r="G94" i="70"/>
  <c r="AB84" i="70" s="1"/>
  <c r="G95" i="70"/>
  <c r="H95" i="70" s="1"/>
  <c r="AC85" i="70" s="1"/>
  <c r="G96" i="70"/>
  <c r="G97" i="70"/>
  <c r="AB87" i="70" s="1"/>
  <c r="G98" i="70"/>
  <c r="G99" i="70"/>
  <c r="H99" i="70" s="1"/>
  <c r="AC89" i="70" s="1"/>
  <c r="G100" i="70"/>
  <c r="H100" i="70" s="1"/>
  <c r="AC90" i="70" s="1"/>
  <c r="G101" i="70"/>
  <c r="AB91" i="70" s="1"/>
  <c r="G102" i="70"/>
  <c r="AB92" i="70" s="1"/>
  <c r="G103" i="70"/>
  <c r="H103" i="70" s="1"/>
  <c r="AC93" i="70" s="1"/>
  <c r="G93" i="70"/>
  <c r="AB83" i="70" s="1"/>
  <c r="G87" i="70"/>
  <c r="H87" i="70" s="1"/>
  <c r="AC77" i="70" s="1"/>
  <c r="G88" i="70"/>
  <c r="G89" i="70"/>
  <c r="AB79" i="70" s="1"/>
  <c r="G90" i="70"/>
  <c r="H90" i="70" s="1"/>
  <c r="AC80" i="70" s="1"/>
  <c r="G91" i="70"/>
  <c r="H91" i="70" s="1"/>
  <c r="AC81" i="70" s="1"/>
  <c r="G92" i="70"/>
  <c r="AB82" i="70" s="1"/>
  <c r="G86" i="70"/>
  <c r="H86" i="70" s="1"/>
  <c r="AC76" i="70" s="1"/>
  <c r="G80" i="70"/>
  <c r="AB70" i="70" s="1"/>
  <c r="G81" i="70"/>
  <c r="AB71" i="70" s="1"/>
  <c r="G82" i="70"/>
  <c r="G83" i="70"/>
  <c r="H83" i="70" s="1"/>
  <c r="AC73" i="70" s="1"/>
  <c r="G84" i="70"/>
  <c r="H84" i="70" s="1"/>
  <c r="AC74" i="70" s="1"/>
  <c r="G85" i="70"/>
  <c r="AB75" i="70" s="1"/>
  <c r="G79" i="70"/>
  <c r="AB69" i="70" s="1"/>
  <c r="G71" i="70"/>
  <c r="AB61" i="70" s="1"/>
  <c r="G72" i="70"/>
  <c r="AB62" i="70" s="1"/>
  <c r="G73" i="70"/>
  <c r="G74" i="70"/>
  <c r="H74" i="70" s="1"/>
  <c r="AC64" i="70" s="1"/>
  <c r="G75" i="70"/>
  <c r="AB65" i="70" s="1"/>
  <c r="G76" i="70"/>
  <c r="AB66" i="70" s="1"/>
  <c r="G77" i="70"/>
  <c r="AB67" i="70" s="1"/>
  <c r="G78" i="70"/>
  <c r="H78" i="70" s="1"/>
  <c r="AC68" i="70" s="1"/>
  <c r="G70" i="70"/>
  <c r="H70" i="70" s="1"/>
  <c r="AC60" i="70" s="1"/>
  <c r="G63" i="70"/>
  <c r="H63" i="70" s="1"/>
  <c r="AC53" i="70" s="1"/>
  <c r="G64" i="70"/>
  <c r="H64" i="70" s="1"/>
  <c r="AC54" i="70" s="1"/>
  <c r="G65" i="70"/>
  <c r="AB55" i="70" s="1"/>
  <c r="G66" i="70"/>
  <c r="H66" i="70" s="1"/>
  <c r="AC56" i="70" s="1"/>
  <c r="G67" i="70"/>
  <c r="H67" i="70" s="1"/>
  <c r="AC57" i="70" s="1"/>
  <c r="G68" i="70"/>
  <c r="AB58" i="70" s="1"/>
  <c r="G69" i="70"/>
  <c r="AB59" i="70" s="1"/>
  <c r="G62" i="70"/>
  <c r="H62" i="70" s="1"/>
  <c r="AC52" i="70" s="1"/>
  <c r="G54" i="70"/>
  <c r="H54" i="70" s="1"/>
  <c r="AC44" i="70" s="1"/>
  <c r="G55" i="70"/>
  <c r="H55" i="70" s="1"/>
  <c r="AC45" i="70" s="1"/>
  <c r="G56" i="70"/>
  <c r="G57" i="70"/>
  <c r="AB47" i="70" s="1"/>
  <c r="G58" i="70"/>
  <c r="H58" i="70" s="1"/>
  <c r="AC48" i="70" s="1"/>
  <c r="G59" i="70"/>
  <c r="H59" i="70" s="1"/>
  <c r="AC49" i="70" s="1"/>
  <c r="G60" i="70"/>
  <c r="AB50" i="70" s="1"/>
  <c r="G61" i="70"/>
  <c r="AB51" i="70" s="1"/>
  <c r="G53" i="70"/>
  <c r="AB43" i="70" s="1"/>
  <c r="G44" i="70"/>
  <c r="G45" i="70"/>
  <c r="AB35" i="70" s="1"/>
  <c r="G46" i="70"/>
  <c r="H46" i="70" s="1"/>
  <c r="AC36" i="70" s="1"/>
  <c r="G47" i="70"/>
  <c r="H47" i="70" s="1"/>
  <c r="AC37" i="70" s="1"/>
  <c r="G48" i="70"/>
  <c r="AB38" i="70" s="1"/>
  <c r="G49" i="70"/>
  <c r="AB39" i="70" s="1"/>
  <c r="G50" i="70"/>
  <c r="H50" i="70" s="1"/>
  <c r="AC40" i="70" s="1"/>
  <c r="G51" i="70"/>
  <c r="H51" i="70" s="1"/>
  <c r="AC41" i="70" s="1"/>
  <c r="G52" i="70"/>
  <c r="AB42" i="70" s="1"/>
  <c r="G43" i="70"/>
  <c r="G36" i="70"/>
  <c r="AB26" i="70" s="1"/>
  <c r="G37" i="70"/>
  <c r="AB27" i="70" s="1"/>
  <c r="G38" i="70"/>
  <c r="H38" i="70" s="1"/>
  <c r="AC28" i="70" s="1"/>
  <c r="G39" i="70"/>
  <c r="H39" i="70" s="1"/>
  <c r="AC29" i="70" s="1"/>
  <c r="G40" i="70"/>
  <c r="AB30" i="70" s="1"/>
  <c r="G41" i="70"/>
  <c r="AB31" i="70" s="1"/>
  <c r="G42" i="70"/>
  <c r="G35" i="70"/>
  <c r="H35" i="70" s="1"/>
  <c r="AC25" i="70" s="1"/>
  <c r="G29" i="70"/>
  <c r="AB19" i="70" s="1"/>
  <c r="G30" i="70"/>
  <c r="H30" i="70" s="1"/>
  <c r="AC20" i="70" s="1"/>
  <c r="G31" i="70"/>
  <c r="H31" i="70" s="1"/>
  <c r="AC21" i="70" s="1"/>
  <c r="G32" i="70"/>
  <c r="AB22" i="70" s="1"/>
  <c r="G33" i="70"/>
  <c r="AB23" i="70" s="1"/>
  <c r="G34" i="70"/>
  <c r="H34" i="70" s="1"/>
  <c r="AC24" i="70" s="1"/>
  <c r="G28" i="70"/>
  <c r="H28" i="70" s="1"/>
  <c r="AC18" i="70" s="1"/>
  <c r="G27" i="70"/>
  <c r="H27" i="70" s="1"/>
  <c r="AC17" i="70" s="1"/>
  <c r="G26" i="70"/>
  <c r="H26" i="70" s="1"/>
  <c r="AC16" i="70" s="1"/>
  <c r="G25" i="70"/>
  <c r="AB15" i="70" s="1"/>
  <c r="G24" i="70"/>
  <c r="H24" i="70" s="1"/>
  <c r="AC14" i="70" s="1"/>
  <c r="G23" i="70"/>
  <c r="H23" i="70" s="1"/>
  <c r="AC13" i="70" s="1"/>
  <c r="G22" i="70"/>
  <c r="H22" i="70" s="1"/>
  <c r="AC12" i="70" s="1"/>
  <c r="G21" i="70"/>
  <c r="AB11" i="70" s="1"/>
  <c r="G20" i="70"/>
  <c r="AB10" i="70" s="1"/>
  <c r="G19" i="70"/>
  <c r="AB9" i="70" s="1"/>
  <c r="G18" i="70"/>
  <c r="H18" i="70" s="1"/>
  <c r="AC8" i="70" s="1"/>
  <c r="G17" i="70"/>
  <c r="AB7" i="70" s="1"/>
  <c r="G16" i="70"/>
  <c r="AB6" i="70" s="1"/>
  <c r="G15" i="70"/>
  <c r="H15" i="70" s="1"/>
  <c r="AC5" i="70" s="1"/>
  <c r="S224" i="70"/>
  <c r="T224" i="70" s="1"/>
  <c r="S225" i="70"/>
  <c r="T225" i="70" s="1"/>
  <c r="S226" i="70"/>
  <c r="T226" i="70" s="1"/>
  <c r="S227" i="70"/>
  <c r="T227" i="70" s="1"/>
  <c r="S228" i="70"/>
  <c r="T228" i="70" s="1"/>
  <c r="S229" i="70"/>
  <c r="T229" i="70" s="1"/>
  <c r="S230" i="70"/>
  <c r="T230" i="70" s="1"/>
  <c r="S231" i="70"/>
  <c r="T231" i="70" s="1"/>
  <c r="S232" i="70"/>
  <c r="T232" i="70" s="1"/>
  <c r="S233" i="70"/>
  <c r="T233" i="70" s="1"/>
  <c r="S234" i="70"/>
  <c r="T234" i="70" s="1"/>
  <c r="S235" i="70"/>
  <c r="T235" i="70" s="1"/>
  <c r="S236" i="70"/>
  <c r="T236" i="70" s="1"/>
  <c r="S237" i="70"/>
  <c r="T237" i="70" s="1"/>
  <c r="S238" i="70"/>
  <c r="T238" i="70" s="1"/>
  <c r="S239" i="70"/>
  <c r="T239" i="70" s="1"/>
  <c r="S240" i="70"/>
  <c r="T240" i="70" s="1"/>
  <c r="S241" i="70"/>
  <c r="T241" i="70" s="1"/>
  <c r="S242" i="70"/>
  <c r="T242" i="70" s="1"/>
  <c r="S223" i="70"/>
  <c r="T223" i="70" s="1"/>
  <c r="S202" i="70"/>
  <c r="T202" i="70" s="1"/>
  <c r="S203" i="70"/>
  <c r="T203" i="70" s="1"/>
  <c r="S204" i="70"/>
  <c r="T204" i="70" s="1"/>
  <c r="S205" i="70"/>
  <c r="T205" i="70" s="1"/>
  <c r="S206" i="70"/>
  <c r="T206" i="70" s="1"/>
  <c r="S207" i="70"/>
  <c r="T207" i="70" s="1"/>
  <c r="S208" i="70"/>
  <c r="T208" i="70" s="1"/>
  <c r="S209" i="70"/>
  <c r="T209" i="70" s="1"/>
  <c r="S210" i="70"/>
  <c r="T210" i="70" s="1"/>
  <c r="S211" i="70"/>
  <c r="T211" i="70" s="1"/>
  <c r="S212" i="70"/>
  <c r="T212" i="70" s="1"/>
  <c r="S213" i="70"/>
  <c r="T213" i="70" s="1"/>
  <c r="S214" i="70"/>
  <c r="T214" i="70" s="1"/>
  <c r="S215" i="70"/>
  <c r="T215" i="70" s="1"/>
  <c r="S216" i="70"/>
  <c r="T216" i="70" s="1"/>
  <c r="S217" i="70"/>
  <c r="T217" i="70" s="1"/>
  <c r="S218" i="70"/>
  <c r="T218" i="70" s="1"/>
  <c r="S219" i="70"/>
  <c r="T219" i="70" s="1"/>
  <c r="S220" i="70"/>
  <c r="T220" i="70" s="1"/>
  <c r="S221" i="70"/>
  <c r="T221" i="70" s="1"/>
  <c r="S222" i="70"/>
  <c r="T222" i="70" s="1"/>
  <c r="S201" i="70"/>
  <c r="T201" i="70" s="1"/>
  <c r="S184" i="70"/>
  <c r="T184" i="70" s="1"/>
  <c r="S185" i="70"/>
  <c r="T185" i="70" s="1"/>
  <c r="S186" i="70"/>
  <c r="T186" i="70" s="1"/>
  <c r="S187" i="70"/>
  <c r="T187" i="70" s="1"/>
  <c r="S188" i="70"/>
  <c r="T188" i="70" s="1"/>
  <c r="S189" i="70"/>
  <c r="T189" i="70" s="1"/>
  <c r="S190" i="70"/>
  <c r="T190" i="70" s="1"/>
  <c r="S191" i="70"/>
  <c r="T191" i="70" s="1"/>
  <c r="S192" i="70"/>
  <c r="T192" i="70" s="1"/>
  <c r="S193" i="70"/>
  <c r="T193" i="70" s="1"/>
  <c r="S194" i="70"/>
  <c r="T194" i="70" s="1"/>
  <c r="S195" i="70"/>
  <c r="T195" i="70" s="1"/>
  <c r="S196" i="70"/>
  <c r="T196" i="70" s="1"/>
  <c r="S197" i="70"/>
  <c r="T197" i="70" s="1"/>
  <c r="S198" i="70"/>
  <c r="T198" i="70" s="1"/>
  <c r="S199" i="70"/>
  <c r="T199" i="70" s="1"/>
  <c r="S200" i="70"/>
  <c r="T200" i="70" s="1"/>
  <c r="S183" i="70"/>
  <c r="T183" i="70" s="1"/>
  <c r="S158" i="70"/>
  <c r="T158" i="70" s="1"/>
  <c r="S159" i="70"/>
  <c r="T159" i="70" s="1"/>
  <c r="S160" i="70"/>
  <c r="T160" i="70" s="1"/>
  <c r="S161" i="70"/>
  <c r="T161" i="70" s="1"/>
  <c r="S162" i="70"/>
  <c r="T162" i="70" s="1"/>
  <c r="S163" i="70"/>
  <c r="T163" i="70" s="1"/>
  <c r="S164" i="70"/>
  <c r="T164" i="70" s="1"/>
  <c r="S165" i="70"/>
  <c r="T165" i="70" s="1"/>
  <c r="S166" i="70"/>
  <c r="T166" i="70" s="1"/>
  <c r="S167" i="70"/>
  <c r="T167" i="70" s="1"/>
  <c r="S168" i="70"/>
  <c r="T168" i="70" s="1"/>
  <c r="S169" i="70"/>
  <c r="T169" i="70" s="1"/>
  <c r="S170" i="70"/>
  <c r="T170" i="70" s="1"/>
  <c r="S171" i="70"/>
  <c r="T171" i="70" s="1"/>
  <c r="S172" i="70"/>
  <c r="T172" i="70" s="1"/>
  <c r="S173" i="70"/>
  <c r="T173" i="70" s="1"/>
  <c r="S174" i="70"/>
  <c r="T174" i="70" s="1"/>
  <c r="S175" i="70"/>
  <c r="T175" i="70" s="1"/>
  <c r="S176" i="70"/>
  <c r="T176" i="70" s="1"/>
  <c r="S177" i="70"/>
  <c r="T177" i="70" s="1"/>
  <c r="S178" i="70"/>
  <c r="T178" i="70" s="1"/>
  <c r="S179" i="70"/>
  <c r="T179" i="70" s="1"/>
  <c r="S180" i="70"/>
  <c r="T180" i="70" s="1"/>
  <c r="S181" i="70"/>
  <c r="T181" i="70" s="1"/>
  <c r="S182" i="70"/>
  <c r="T182" i="70" s="1"/>
  <c r="S157" i="70"/>
  <c r="T157" i="70" s="1"/>
  <c r="S136" i="70"/>
  <c r="T136" i="70" s="1"/>
  <c r="S137" i="70"/>
  <c r="T137" i="70" s="1"/>
  <c r="S138" i="70"/>
  <c r="T138" i="70" s="1"/>
  <c r="S139" i="70"/>
  <c r="T139" i="70" s="1"/>
  <c r="S140" i="70"/>
  <c r="T140" i="70" s="1"/>
  <c r="S141" i="70"/>
  <c r="T141" i="70" s="1"/>
  <c r="S142" i="70"/>
  <c r="T142" i="70" s="1"/>
  <c r="S143" i="70"/>
  <c r="T143" i="70" s="1"/>
  <c r="S144" i="70"/>
  <c r="T144" i="70" s="1"/>
  <c r="S145" i="70"/>
  <c r="T145" i="70" s="1"/>
  <c r="S146" i="70"/>
  <c r="T146" i="70" s="1"/>
  <c r="S147" i="70"/>
  <c r="T147" i="70" s="1"/>
  <c r="S148" i="70"/>
  <c r="T148" i="70" s="1"/>
  <c r="S149" i="70"/>
  <c r="T149" i="70" s="1"/>
  <c r="S150" i="70"/>
  <c r="T150" i="70" s="1"/>
  <c r="S151" i="70"/>
  <c r="T151" i="70" s="1"/>
  <c r="S152" i="70"/>
  <c r="T152" i="70" s="1"/>
  <c r="S153" i="70"/>
  <c r="T153" i="70" s="1"/>
  <c r="S154" i="70"/>
  <c r="T154" i="70" s="1"/>
  <c r="S155" i="70"/>
  <c r="T155" i="70" s="1"/>
  <c r="S156" i="70"/>
  <c r="T156" i="70" s="1"/>
  <c r="S135" i="70"/>
  <c r="T135" i="70" s="1"/>
  <c r="S113" i="70"/>
  <c r="T113" i="70" s="1"/>
  <c r="S114" i="70"/>
  <c r="T114" i="70" s="1"/>
  <c r="S115" i="70"/>
  <c r="T115" i="70" s="1"/>
  <c r="S116" i="70"/>
  <c r="T116" i="70" s="1"/>
  <c r="S117" i="70"/>
  <c r="T117" i="70" s="1"/>
  <c r="S118" i="70"/>
  <c r="T118" i="70" s="1"/>
  <c r="S119" i="70"/>
  <c r="T119" i="70" s="1"/>
  <c r="S120" i="70"/>
  <c r="T120" i="70" s="1"/>
  <c r="S121" i="70"/>
  <c r="T121" i="70" s="1"/>
  <c r="S122" i="70"/>
  <c r="T122" i="70" s="1"/>
  <c r="S123" i="70"/>
  <c r="T123" i="70" s="1"/>
  <c r="S124" i="70"/>
  <c r="T124" i="70" s="1"/>
  <c r="S125" i="70"/>
  <c r="T125" i="70" s="1"/>
  <c r="S126" i="70"/>
  <c r="T126" i="70" s="1"/>
  <c r="S127" i="70"/>
  <c r="T127" i="70" s="1"/>
  <c r="S128" i="70"/>
  <c r="T128" i="70" s="1"/>
  <c r="S129" i="70"/>
  <c r="T129" i="70" s="1"/>
  <c r="S130" i="70"/>
  <c r="T130" i="70" s="1"/>
  <c r="S131" i="70"/>
  <c r="T131" i="70" s="1"/>
  <c r="S132" i="70"/>
  <c r="T132" i="70" s="1"/>
  <c r="S133" i="70"/>
  <c r="T133" i="70" s="1"/>
  <c r="S134" i="70"/>
  <c r="T134" i="70" s="1"/>
  <c r="S112" i="70"/>
  <c r="T112" i="70" s="1"/>
  <c r="S88" i="70"/>
  <c r="T88" i="70" s="1"/>
  <c r="S89" i="70"/>
  <c r="T89" i="70" s="1"/>
  <c r="S90" i="70"/>
  <c r="T90" i="70" s="1"/>
  <c r="S91" i="70"/>
  <c r="T91" i="70" s="1"/>
  <c r="S92" i="70"/>
  <c r="T92" i="70" s="1"/>
  <c r="S93" i="70"/>
  <c r="T93" i="70" s="1"/>
  <c r="S94" i="70"/>
  <c r="T94" i="70" s="1"/>
  <c r="S95" i="70"/>
  <c r="T95" i="70" s="1"/>
  <c r="S96" i="70"/>
  <c r="T96" i="70" s="1"/>
  <c r="S97" i="70"/>
  <c r="T97" i="70" s="1"/>
  <c r="S98" i="70"/>
  <c r="T98" i="70" s="1"/>
  <c r="S99" i="70"/>
  <c r="T99" i="70" s="1"/>
  <c r="S100" i="70"/>
  <c r="T100" i="70" s="1"/>
  <c r="S101" i="70"/>
  <c r="T101" i="70" s="1"/>
  <c r="S102" i="70"/>
  <c r="T102" i="70" s="1"/>
  <c r="S103" i="70"/>
  <c r="T103" i="70" s="1"/>
  <c r="S104" i="70"/>
  <c r="T104" i="70" s="1"/>
  <c r="S105" i="70"/>
  <c r="T105" i="70" s="1"/>
  <c r="S106" i="70"/>
  <c r="T106" i="70" s="1"/>
  <c r="S107" i="70"/>
  <c r="T107" i="70" s="1"/>
  <c r="S108" i="70"/>
  <c r="T108" i="70" s="1"/>
  <c r="S109" i="70"/>
  <c r="T109" i="70" s="1"/>
  <c r="S110" i="70"/>
  <c r="T110" i="70" s="1"/>
  <c r="S111" i="70"/>
  <c r="T111" i="70" s="1"/>
  <c r="S87" i="70"/>
  <c r="T87" i="70" s="1"/>
  <c r="S67" i="70"/>
  <c r="T67" i="70" s="1"/>
  <c r="S68" i="70"/>
  <c r="T68" i="70" s="1"/>
  <c r="S69" i="70"/>
  <c r="T69" i="70" s="1"/>
  <c r="S70" i="70"/>
  <c r="T70" i="70" s="1"/>
  <c r="S71" i="70"/>
  <c r="T71" i="70" s="1"/>
  <c r="S72" i="70"/>
  <c r="T72" i="70" s="1"/>
  <c r="S73" i="70"/>
  <c r="T73" i="70" s="1"/>
  <c r="S74" i="70"/>
  <c r="T74" i="70" s="1"/>
  <c r="S75" i="70"/>
  <c r="T75" i="70" s="1"/>
  <c r="S76" i="70"/>
  <c r="S77" i="70"/>
  <c r="T77" i="70" s="1"/>
  <c r="S78" i="70"/>
  <c r="T78" i="70" s="1"/>
  <c r="S79" i="70"/>
  <c r="T79" i="70" s="1"/>
  <c r="S80" i="70"/>
  <c r="T80" i="70" s="1"/>
  <c r="S81" i="70"/>
  <c r="T81" i="70" s="1"/>
  <c r="S82" i="70"/>
  <c r="T82" i="70" s="1"/>
  <c r="S83" i="70"/>
  <c r="T83" i="70" s="1"/>
  <c r="S84" i="70"/>
  <c r="T84" i="70" s="1"/>
  <c r="S85" i="70"/>
  <c r="T85" i="70" s="1"/>
  <c r="S86" i="70"/>
  <c r="T86" i="70" s="1"/>
  <c r="S66" i="70"/>
  <c r="T66" i="70" s="1"/>
  <c r="S42" i="70"/>
  <c r="T42" i="70" s="1"/>
  <c r="S43" i="70"/>
  <c r="T43" i="70" s="1"/>
  <c r="S44" i="70"/>
  <c r="T44" i="70" s="1"/>
  <c r="S45" i="70"/>
  <c r="T45" i="70" s="1"/>
  <c r="S46" i="70"/>
  <c r="T46" i="70" s="1"/>
  <c r="S47" i="70"/>
  <c r="T47" i="70" s="1"/>
  <c r="S48" i="70"/>
  <c r="T48" i="70" s="1"/>
  <c r="S49" i="70"/>
  <c r="T49" i="70" s="1"/>
  <c r="S50" i="70"/>
  <c r="T50" i="70" s="1"/>
  <c r="S51" i="70"/>
  <c r="T51" i="70" s="1"/>
  <c r="S52" i="70"/>
  <c r="T52" i="70" s="1"/>
  <c r="S53" i="70"/>
  <c r="T53" i="70" s="1"/>
  <c r="S54" i="70"/>
  <c r="T54" i="70" s="1"/>
  <c r="S55" i="70"/>
  <c r="T55" i="70" s="1"/>
  <c r="S56" i="70"/>
  <c r="T56" i="70" s="1"/>
  <c r="S57" i="70"/>
  <c r="T57" i="70" s="1"/>
  <c r="S58" i="70"/>
  <c r="T58" i="70" s="1"/>
  <c r="S59" i="70"/>
  <c r="T59" i="70" s="1"/>
  <c r="S60" i="70"/>
  <c r="T60" i="70" s="1"/>
  <c r="S61" i="70"/>
  <c r="T61" i="70" s="1"/>
  <c r="S62" i="70"/>
  <c r="T62" i="70" s="1"/>
  <c r="S63" i="70"/>
  <c r="T63" i="70" s="1"/>
  <c r="S64" i="70"/>
  <c r="T64" i="70" s="1"/>
  <c r="S65" i="70"/>
  <c r="T65" i="70" s="1"/>
  <c r="S41" i="70"/>
  <c r="T41" i="70" s="1"/>
  <c r="S16" i="70"/>
  <c r="S17" i="70"/>
  <c r="T17" i="70" s="1"/>
  <c r="S18" i="70"/>
  <c r="T18" i="70" s="1"/>
  <c r="S19" i="70"/>
  <c r="T19" i="70" s="1"/>
  <c r="S20" i="70"/>
  <c r="T20" i="70" s="1"/>
  <c r="S21" i="70"/>
  <c r="T21" i="70" s="1"/>
  <c r="S22" i="70"/>
  <c r="T22" i="70" s="1"/>
  <c r="S23" i="70"/>
  <c r="T23" i="70" s="1"/>
  <c r="S24" i="70"/>
  <c r="T24" i="70" s="1"/>
  <c r="S25" i="70"/>
  <c r="S26" i="70"/>
  <c r="T26" i="70" s="1"/>
  <c r="S27" i="70"/>
  <c r="T27" i="70" s="1"/>
  <c r="S28" i="70"/>
  <c r="T28" i="70" s="1"/>
  <c r="S29" i="70"/>
  <c r="T29" i="70" s="1"/>
  <c r="S30" i="70"/>
  <c r="T30" i="70" s="1"/>
  <c r="S31" i="70"/>
  <c r="T31" i="70" s="1"/>
  <c r="S32" i="70"/>
  <c r="T32" i="70" s="1"/>
  <c r="S33" i="70"/>
  <c r="T33" i="70" s="1"/>
  <c r="S34" i="70"/>
  <c r="T34" i="70" s="1"/>
  <c r="S35" i="70"/>
  <c r="T35" i="70" s="1"/>
  <c r="S36" i="70"/>
  <c r="T36" i="70" s="1"/>
  <c r="S37" i="70"/>
  <c r="T37" i="70" s="1"/>
  <c r="S38" i="70"/>
  <c r="T38" i="70" s="1"/>
  <c r="S39" i="70"/>
  <c r="T39" i="70" s="1"/>
  <c r="S40" i="70"/>
  <c r="T40" i="70" s="1"/>
  <c r="S15" i="70"/>
  <c r="T15" i="70" s="1"/>
  <c r="X233" i="70"/>
  <c r="X234" i="70"/>
  <c r="X235" i="70"/>
  <c r="X236" i="70"/>
  <c r="X237" i="70"/>
  <c r="X238" i="70"/>
  <c r="X239" i="70"/>
  <c r="X240" i="70"/>
  <c r="X241" i="70"/>
  <c r="X242" i="70"/>
  <c r="X243" i="70"/>
  <c r="X244" i="70"/>
  <c r="X245" i="70"/>
  <c r="Y233" i="70"/>
  <c r="Y234" i="70"/>
  <c r="Y235" i="70"/>
  <c r="Y236" i="70"/>
  <c r="Y237" i="70"/>
  <c r="Y238" i="70"/>
  <c r="Y239" i="70"/>
  <c r="Y240" i="70"/>
  <c r="Y241" i="70"/>
  <c r="Y242" i="70"/>
  <c r="Y243" i="70"/>
  <c r="Y244" i="70"/>
  <c r="Y245" i="70"/>
  <c r="Z233" i="70"/>
  <c r="Z234" i="70"/>
  <c r="Z235" i="70"/>
  <c r="Z236" i="70"/>
  <c r="Z237" i="70"/>
  <c r="Z238" i="70"/>
  <c r="Z239" i="70"/>
  <c r="Z240" i="70"/>
  <c r="Z241" i="70"/>
  <c r="Z242" i="70"/>
  <c r="Z243" i="70"/>
  <c r="Z244" i="70"/>
  <c r="Z245" i="70"/>
  <c r="AA233" i="70"/>
  <c r="AA234" i="70"/>
  <c r="AA235" i="70"/>
  <c r="AA236" i="70"/>
  <c r="AA237" i="70"/>
  <c r="AA238" i="70"/>
  <c r="AA239" i="70"/>
  <c r="AA240" i="70"/>
  <c r="AA241" i="70"/>
  <c r="AA242" i="70"/>
  <c r="AA243" i="70"/>
  <c r="AA244" i="70"/>
  <c r="AA245" i="70"/>
  <c r="AB235" i="70"/>
  <c r="AB236" i="70"/>
  <c r="AB242" i="70"/>
  <c r="AB243" i="70"/>
  <c r="AB244" i="70"/>
  <c r="AB245" i="70"/>
  <c r="X213" i="70"/>
  <c r="X214" i="70"/>
  <c r="X215" i="70"/>
  <c r="X216" i="70"/>
  <c r="X217" i="70"/>
  <c r="X218" i="70"/>
  <c r="X219" i="70"/>
  <c r="X220" i="70"/>
  <c r="X221" i="70"/>
  <c r="X222" i="70"/>
  <c r="X223" i="70"/>
  <c r="X224" i="70"/>
  <c r="X225" i="70"/>
  <c r="X226" i="70"/>
  <c r="X227" i="70"/>
  <c r="X228" i="70"/>
  <c r="X229" i="70"/>
  <c r="X230" i="70"/>
  <c r="X231" i="70"/>
  <c r="X232" i="70"/>
  <c r="Y213" i="70"/>
  <c r="Y214" i="70"/>
  <c r="Y215" i="70"/>
  <c r="Y216" i="70"/>
  <c r="Y217" i="70"/>
  <c r="Y218" i="70"/>
  <c r="Y219" i="70"/>
  <c r="Y220" i="70"/>
  <c r="Y221" i="70"/>
  <c r="Y222" i="70"/>
  <c r="Y223" i="70"/>
  <c r="Y224" i="70"/>
  <c r="Y225" i="70"/>
  <c r="Y226" i="70"/>
  <c r="Y227" i="70"/>
  <c r="Y228" i="70"/>
  <c r="Y229" i="70"/>
  <c r="Y230" i="70"/>
  <c r="Y231" i="70"/>
  <c r="Y232" i="70"/>
  <c r="Z213" i="70"/>
  <c r="Z214" i="70"/>
  <c r="Z215" i="70"/>
  <c r="Z216" i="70"/>
  <c r="Z217" i="70"/>
  <c r="Z218" i="70"/>
  <c r="Z219" i="70"/>
  <c r="Z220" i="70"/>
  <c r="Z221" i="70"/>
  <c r="Z222" i="70"/>
  <c r="Z223" i="70"/>
  <c r="Z224" i="70"/>
  <c r="Z225" i="70"/>
  <c r="Z226" i="70"/>
  <c r="Z227" i="70"/>
  <c r="Z228" i="70"/>
  <c r="Z229" i="70"/>
  <c r="Z230" i="70"/>
  <c r="Z231" i="70"/>
  <c r="Z232" i="70"/>
  <c r="AA213" i="70"/>
  <c r="AA214" i="70"/>
  <c r="AA215" i="70"/>
  <c r="AA216" i="70"/>
  <c r="AA217" i="70"/>
  <c r="AA218" i="70"/>
  <c r="AA219" i="70"/>
  <c r="AA220" i="70"/>
  <c r="AA221" i="70"/>
  <c r="AA222" i="70"/>
  <c r="AA223" i="70"/>
  <c r="AA224" i="70"/>
  <c r="AA225" i="70"/>
  <c r="AA226" i="70"/>
  <c r="AA227" i="70"/>
  <c r="AA228" i="70"/>
  <c r="AA229" i="70"/>
  <c r="AA230" i="70"/>
  <c r="AA231" i="70"/>
  <c r="AA232" i="70"/>
  <c r="AB219" i="70"/>
  <c r="AB220" i="70"/>
  <c r="AB227" i="70"/>
  <c r="AB228" i="70"/>
  <c r="AB232" i="70"/>
  <c r="X197" i="70"/>
  <c r="X198" i="70"/>
  <c r="X199" i="70"/>
  <c r="X200" i="70"/>
  <c r="X201" i="70"/>
  <c r="X202" i="70"/>
  <c r="X203" i="70"/>
  <c r="X204" i="70"/>
  <c r="X205" i="70"/>
  <c r="X206" i="70"/>
  <c r="X207" i="70"/>
  <c r="X208" i="70"/>
  <c r="X209" i="70"/>
  <c r="X210" i="70"/>
  <c r="X211" i="70"/>
  <c r="X212" i="70"/>
  <c r="Y197" i="70"/>
  <c r="Y198" i="70"/>
  <c r="Y199" i="70"/>
  <c r="Y200" i="70"/>
  <c r="Y201" i="70"/>
  <c r="Y202" i="70"/>
  <c r="Y203" i="70"/>
  <c r="Y204" i="70"/>
  <c r="Y205" i="70"/>
  <c r="Y206" i="70"/>
  <c r="Y207" i="70"/>
  <c r="Y208" i="70"/>
  <c r="Y209" i="70"/>
  <c r="Y210" i="70"/>
  <c r="Y211" i="70"/>
  <c r="Y212" i="70"/>
  <c r="Z197" i="70"/>
  <c r="Z198" i="70"/>
  <c r="Z199" i="70"/>
  <c r="Z200" i="70"/>
  <c r="Z201" i="70"/>
  <c r="Z202" i="70"/>
  <c r="Z203" i="70"/>
  <c r="Z204" i="70"/>
  <c r="Z205" i="70"/>
  <c r="Z206" i="70"/>
  <c r="Z207" i="70"/>
  <c r="Z208" i="70"/>
  <c r="Z209" i="70"/>
  <c r="Z210" i="70"/>
  <c r="Z211" i="70"/>
  <c r="Z212" i="70"/>
  <c r="AA197" i="70"/>
  <c r="AA198" i="70"/>
  <c r="AA199" i="70"/>
  <c r="AA200" i="70"/>
  <c r="AA201" i="70"/>
  <c r="AA202" i="70"/>
  <c r="AA203" i="70"/>
  <c r="AA204" i="70"/>
  <c r="AA205" i="70"/>
  <c r="AA206" i="70"/>
  <c r="AA207" i="70"/>
  <c r="AA208" i="70"/>
  <c r="AA209" i="70"/>
  <c r="AA210" i="70"/>
  <c r="AA211" i="70"/>
  <c r="AA212" i="70"/>
  <c r="AB208" i="70"/>
  <c r="AB211" i="70"/>
  <c r="AB212" i="70"/>
  <c r="X178" i="70"/>
  <c r="X179" i="70"/>
  <c r="X180" i="70"/>
  <c r="X181" i="70"/>
  <c r="X182" i="70"/>
  <c r="X183" i="70"/>
  <c r="X184" i="70"/>
  <c r="X185" i="70"/>
  <c r="X186" i="70"/>
  <c r="X187" i="70"/>
  <c r="X188" i="70"/>
  <c r="X189" i="70"/>
  <c r="X190" i="70"/>
  <c r="X191" i="70"/>
  <c r="X192" i="70"/>
  <c r="X193" i="70"/>
  <c r="X194" i="70"/>
  <c r="X195" i="70"/>
  <c r="X196" i="70"/>
  <c r="Y178" i="70"/>
  <c r="Y179" i="70"/>
  <c r="Y180" i="70"/>
  <c r="Y181" i="70"/>
  <c r="Y182" i="70"/>
  <c r="Y183" i="70"/>
  <c r="Y184" i="70"/>
  <c r="Y185" i="70"/>
  <c r="Y186" i="70"/>
  <c r="Y187" i="70"/>
  <c r="Y188" i="70"/>
  <c r="Y189" i="70"/>
  <c r="Y190" i="70"/>
  <c r="Y191" i="70"/>
  <c r="Y192" i="70"/>
  <c r="Y193" i="70"/>
  <c r="Y194" i="70"/>
  <c r="Y195" i="70"/>
  <c r="Y196" i="70"/>
  <c r="Z178" i="70"/>
  <c r="Z179" i="70"/>
  <c r="Z180" i="70"/>
  <c r="Z181" i="70"/>
  <c r="Z182" i="70"/>
  <c r="Z183" i="70"/>
  <c r="Z184" i="70"/>
  <c r="Z185" i="70"/>
  <c r="Z186" i="70"/>
  <c r="Z187" i="70"/>
  <c r="Z188" i="70"/>
  <c r="Z189" i="70"/>
  <c r="Z190" i="70"/>
  <c r="Z191" i="70"/>
  <c r="Z192" i="70"/>
  <c r="Z193" i="70"/>
  <c r="Z194" i="70"/>
  <c r="Z195" i="70"/>
  <c r="Z196" i="70"/>
  <c r="AA178" i="70"/>
  <c r="AA179" i="70"/>
  <c r="AA180" i="70"/>
  <c r="AA181" i="70"/>
  <c r="AA182" i="70"/>
  <c r="AA183" i="70"/>
  <c r="AA184" i="70"/>
  <c r="AA185" i="70"/>
  <c r="AA186" i="70"/>
  <c r="AA187" i="70"/>
  <c r="AA188" i="70"/>
  <c r="AA189" i="70"/>
  <c r="AA190" i="70"/>
  <c r="AA191" i="70"/>
  <c r="AA192" i="70"/>
  <c r="AA193" i="70"/>
  <c r="AA194" i="70"/>
  <c r="AA195" i="70"/>
  <c r="AA196" i="70"/>
  <c r="AB179" i="70"/>
  <c r="AB180" i="70"/>
  <c r="AB187" i="70"/>
  <c r="AB195" i="70"/>
  <c r="AB196" i="70"/>
  <c r="X159" i="70"/>
  <c r="X160" i="70"/>
  <c r="X161" i="70"/>
  <c r="X162" i="70"/>
  <c r="X163" i="70"/>
  <c r="X164" i="70"/>
  <c r="X165" i="70"/>
  <c r="X166" i="70"/>
  <c r="X167" i="70"/>
  <c r="X168" i="70"/>
  <c r="X169" i="70"/>
  <c r="X170" i="70"/>
  <c r="X171" i="70"/>
  <c r="X172" i="70"/>
  <c r="X173" i="70"/>
  <c r="X174" i="70"/>
  <c r="X175" i="70"/>
  <c r="X176" i="70"/>
  <c r="X177" i="70"/>
  <c r="Y159" i="70"/>
  <c r="Y160" i="70"/>
  <c r="Y161" i="70"/>
  <c r="Y162" i="70"/>
  <c r="Y163" i="70"/>
  <c r="Y164" i="70"/>
  <c r="Y165" i="70"/>
  <c r="Y166" i="70"/>
  <c r="Y167" i="70"/>
  <c r="Y168" i="70"/>
  <c r="Y169" i="70"/>
  <c r="Y170" i="70"/>
  <c r="Y171" i="70"/>
  <c r="Y172" i="70"/>
  <c r="Y173" i="70"/>
  <c r="Y174" i="70"/>
  <c r="Y175" i="70"/>
  <c r="Y176" i="70"/>
  <c r="Y177" i="70"/>
  <c r="Z159" i="70"/>
  <c r="Z160" i="70"/>
  <c r="Z161" i="70"/>
  <c r="Z162" i="70"/>
  <c r="Z163" i="70"/>
  <c r="Z164" i="70"/>
  <c r="Z165" i="70"/>
  <c r="Z166" i="70"/>
  <c r="Z167" i="70"/>
  <c r="Z168" i="70"/>
  <c r="Z169" i="70"/>
  <c r="Z170" i="70"/>
  <c r="Z171" i="70"/>
  <c r="Z172" i="70"/>
  <c r="Z173" i="70"/>
  <c r="Z174" i="70"/>
  <c r="Z175" i="70"/>
  <c r="Z176" i="70"/>
  <c r="Z177" i="70"/>
  <c r="AA159" i="70"/>
  <c r="AA160" i="70"/>
  <c r="AA161" i="70"/>
  <c r="AA162" i="70"/>
  <c r="AA163" i="70"/>
  <c r="AA164" i="70"/>
  <c r="AA165" i="70"/>
  <c r="AA166" i="70"/>
  <c r="AA167" i="70"/>
  <c r="AA168" i="70"/>
  <c r="AA169" i="70"/>
  <c r="AA170" i="70"/>
  <c r="AA171" i="70"/>
  <c r="AA172" i="70"/>
  <c r="AA173" i="70"/>
  <c r="AA174" i="70"/>
  <c r="AA175" i="70"/>
  <c r="AA176" i="70"/>
  <c r="AA177" i="70"/>
  <c r="AB163" i="70"/>
  <c r="AB164" i="70"/>
  <c r="AB165" i="70"/>
  <c r="AB171" i="70"/>
  <c r="X141" i="70"/>
  <c r="X142" i="70"/>
  <c r="X143" i="70"/>
  <c r="X144" i="70"/>
  <c r="X145" i="70"/>
  <c r="X146" i="70"/>
  <c r="X147" i="70"/>
  <c r="X148" i="70"/>
  <c r="X149" i="70"/>
  <c r="X150" i="70"/>
  <c r="X151" i="70"/>
  <c r="X152" i="70"/>
  <c r="X153" i="70"/>
  <c r="X154" i="70"/>
  <c r="X155" i="70"/>
  <c r="X156" i="70"/>
  <c r="X157" i="70"/>
  <c r="X158" i="70"/>
  <c r="Y141" i="70"/>
  <c r="Y142" i="70"/>
  <c r="Y143" i="70"/>
  <c r="Y144" i="70"/>
  <c r="Y145" i="70"/>
  <c r="Y146" i="70"/>
  <c r="Y147" i="70"/>
  <c r="Y148" i="70"/>
  <c r="Y149" i="70"/>
  <c r="Y150" i="70"/>
  <c r="Y151" i="70"/>
  <c r="Y152" i="70"/>
  <c r="Y153" i="70"/>
  <c r="Y154" i="70"/>
  <c r="Y155" i="70"/>
  <c r="Y156" i="70"/>
  <c r="Y157" i="70"/>
  <c r="Y158" i="70"/>
  <c r="Z141" i="70"/>
  <c r="Z142" i="70"/>
  <c r="Z143" i="70"/>
  <c r="Z144" i="70"/>
  <c r="Z145" i="70"/>
  <c r="Z146" i="70"/>
  <c r="Z147" i="70"/>
  <c r="Z148" i="70"/>
  <c r="Z149" i="70"/>
  <c r="Z150" i="70"/>
  <c r="Z151" i="70"/>
  <c r="Z152" i="70"/>
  <c r="Z153" i="70"/>
  <c r="Z154" i="70"/>
  <c r="Z155" i="70"/>
  <c r="Z156" i="70"/>
  <c r="Z157" i="70"/>
  <c r="Z158" i="70"/>
  <c r="AA141" i="70"/>
  <c r="AA142" i="70"/>
  <c r="AA143" i="70"/>
  <c r="AA144" i="70"/>
  <c r="AA145" i="70"/>
  <c r="AA146" i="70"/>
  <c r="AA147" i="70"/>
  <c r="AA148" i="70"/>
  <c r="AA149" i="70"/>
  <c r="AA150" i="70"/>
  <c r="AA151" i="70"/>
  <c r="AA152" i="70"/>
  <c r="AA153" i="70"/>
  <c r="AA154" i="70"/>
  <c r="AA155" i="70"/>
  <c r="AA156" i="70"/>
  <c r="AA157" i="70"/>
  <c r="AA158" i="70"/>
  <c r="AB144" i="70"/>
  <c r="AB146" i="70"/>
  <c r="AB147" i="70"/>
  <c r="AB155" i="70"/>
  <c r="X127" i="70"/>
  <c r="X128" i="70"/>
  <c r="X129" i="70"/>
  <c r="X130" i="70"/>
  <c r="X131" i="70"/>
  <c r="X132" i="70"/>
  <c r="X133" i="70"/>
  <c r="X134" i="70"/>
  <c r="X135" i="70"/>
  <c r="X136" i="70"/>
  <c r="X137" i="70"/>
  <c r="X138" i="70"/>
  <c r="X139" i="70"/>
  <c r="X140" i="70"/>
  <c r="Y127" i="70"/>
  <c r="Y128" i="70"/>
  <c r="Y129" i="70"/>
  <c r="Y130" i="70"/>
  <c r="Y131" i="70"/>
  <c r="Y132" i="70"/>
  <c r="Y133" i="70"/>
  <c r="Y134" i="70"/>
  <c r="Y135" i="70"/>
  <c r="Y136" i="70"/>
  <c r="Y137" i="70"/>
  <c r="Y138" i="70"/>
  <c r="Y139" i="70"/>
  <c r="Y140" i="70"/>
  <c r="Z127" i="70"/>
  <c r="Z128" i="70"/>
  <c r="Z129" i="70"/>
  <c r="Z130" i="70"/>
  <c r="Z131" i="70"/>
  <c r="Z132" i="70"/>
  <c r="Z133" i="70"/>
  <c r="Z134" i="70"/>
  <c r="Z135" i="70"/>
  <c r="Z136" i="70"/>
  <c r="Z137" i="70"/>
  <c r="Z138" i="70"/>
  <c r="Z139" i="70"/>
  <c r="Z140" i="70"/>
  <c r="AA127" i="70"/>
  <c r="AA128" i="70"/>
  <c r="AA129" i="70"/>
  <c r="AA130" i="70"/>
  <c r="AA131" i="70"/>
  <c r="AA132" i="70"/>
  <c r="AA133" i="70"/>
  <c r="AA134" i="70"/>
  <c r="AA135" i="70"/>
  <c r="AA136" i="70"/>
  <c r="AA137" i="70"/>
  <c r="AA138" i="70"/>
  <c r="AA139" i="70"/>
  <c r="AA140" i="70"/>
  <c r="AB128" i="70"/>
  <c r="AB135" i="70"/>
  <c r="AB138" i="70"/>
  <c r="X113" i="70"/>
  <c r="X114" i="70"/>
  <c r="X115" i="70"/>
  <c r="X116" i="70"/>
  <c r="X117" i="70"/>
  <c r="X118" i="70"/>
  <c r="X119" i="70"/>
  <c r="X120" i="70"/>
  <c r="X121" i="70"/>
  <c r="X122" i="70"/>
  <c r="X123" i="70"/>
  <c r="X124" i="70"/>
  <c r="X125" i="70"/>
  <c r="X126" i="70"/>
  <c r="Y113" i="70"/>
  <c r="Y114" i="70"/>
  <c r="Y115" i="70"/>
  <c r="Y116" i="70"/>
  <c r="Y117" i="70"/>
  <c r="Y118" i="70"/>
  <c r="Y119" i="70"/>
  <c r="Y120" i="70"/>
  <c r="Y121" i="70"/>
  <c r="Y122" i="70"/>
  <c r="Y123" i="70"/>
  <c r="Y124" i="70"/>
  <c r="Y125" i="70"/>
  <c r="Y126" i="70"/>
  <c r="Z113" i="70"/>
  <c r="Z114" i="70"/>
  <c r="Z115" i="70"/>
  <c r="Z116" i="70"/>
  <c r="Z117" i="70"/>
  <c r="Z118" i="70"/>
  <c r="Z119" i="70"/>
  <c r="Z120" i="70"/>
  <c r="Z121" i="70"/>
  <c r="Z122" i="70"/>
  <c r="Z123" i="70"/>
  <c r="Z124" i="70"/>
  <c r="Z125" i="70"/>
  <c r="Z126" i="70"/>
  <c r="AA113" i="70"/>
  <c r="AA114" i="70"/>
  <c r="AA115" i="70"/>
  <c r="AA116" i="70"/>
  <c r="AA117" i="70"/>
  <c r="AA118" i="70"/>
  <c r="AA119" i="70"/>
  <c r="AA120" i="70"/>
  <c r="AA121" i="70"/>
  <c r="AA122" i="70"/>
  <c r="AA123" i="70"/>
  <c r="AA124" i="70"/>
  <c r="AA125" i="70"/>
  <c r="AA126" i="70"/>
  <c r="AB120" i="70"/>
  <c r="AB122" i="70"/>
  <c r="AB123" i="70"/>
  <c r="AC122" i="70"/>
  <c r="X94" i="70"/>
  <c r="X95" i="70"/>
  <c r="X96" i="70"/>
  <c r="X97" i="70"/>
  <c r="X98" i="70"/>
  <c r="X99" i="70"/>
  <c r="X100" i="70"/>
  <c r="X101" i="70"/>
  <c r="X102" i="70"/>
  <c r="X103" i="70"/>
  <c r="X104" i="70"/>
  <c r="X105" i="70"/>
  <c r="X106" i="70"/>
  <c r="X107" i="70"/>
  <c r="X108" i="70"/>
  <c r="X109" i="70"/>
  <c r="X110" i="70"/>
  <c r="X111" i="70"/>
  <c r="X112" i="70"/>
  <c r="Y94" i="70"/>
  <c r="Y95" i="70"/>
  <c r="Y96" i="70"/>
  <c r="Y97" i="70"/>
  <c r="Y98" i="70"/>
  <c r="Y99" i="70"/>
  <c r="Y100" i="70"/>
  <c r="Y101" i="70"/>
  <c r="Y102" i="70"/>
  <c r="Y103" i="70"/>
  <c r="Y104" i="70"/>
  <c r="Y105" i="70"/>
  <c r="Y106" i="70"/>
  <c r="Y107" i="70"/>
  <c r="Y108" i="70"/>
  <c r="Y109" i="70"/>
  <c r="Y110" i="70"/>
  <c r="Y111" i="70"/>
  <c r="Y112" i="70"/>
  <c r="Z94" i="70"/>
  <c r="Z95" i="70"/>
  <c r="Z96" i="70"/>
  <c r="Z97" i="70"/>
  <c r="Z98" i="70"/>
  <c r="Z99" i="70"/>
  <c r="Z100" i="70"/>
  <c r="Z101" i="70"/>
  <c r="Z102" i="70"/>
  <c r="Z103" i="70"/>
  <c r="Z104" i="70"/>
  <c r="Z105" i="70"/>
  <c r="Z106" i="70"/>
  <c r="Z107" i="70"/>
  <c r="Z108" i="70"/>
  <c r="Z109" i="70"/>
  <c r="Z110" i="70"/>
  <c r="Z111" i="70"/>
  <c r="Z112" i="70"/>
  <c r="AA94" i="70"/>
  <c r="AA95" i="70"/>
  <c r="AA96" i="70"/>
  <c r="AA97" i="70"/>
  <c r="AA98" i="70"/>
  <c r="AA99" i="70"/>
  <c r="AA100" i="70"/>
  <c r="AA101" i="70"/>
  <c r="AA102" i="70"/>
  <c r="AA103" i="70"/>
  <c r="AA104" i="70"/>
  <c r="AA105" i="70"/>
  <c r="AA106" i="70"/>
  <c r="AA107" i="70"/>
  <c r="AA108" i="70"/>
  <c r="AA109" i="70"/>
  <c r="AA110" i="70"/>
  <c r="AA111" i="70"/>
  <c r="AA112" i="70"/>
  <c r="AB105" i="70"/>
  <c r="AB106" i="70"/>
  <c r="AB88" i="70"/>
  <c r="H96" i="70"/>
  <c r="AC86" i="70" s="1"/>
  <c r="AA93" i="70"/>
  <c r="Z93" i="70"/>
  <c r="Y93" i="70"/>
  <c r="X93" i="70"/>
  <c r="AA92" i="70"/>
  <c r="Z92" i="70"/>
  <c r="Y92" i="70"/>
  <c r="X92" i="70"/>
  <c r="AA91" i="70"/>
  <c r="Z91" i="70"/>
  <c r="Y91" i="70"/>
  <c r="X91" i="70"/>
  <c r="AA90" i="70"/>
  <c r="Z90" i="70"/>
  <c r="Y90" i="70"/>
  <c r="X90" i="70"/>
  <c r="AA89" i="70"/>
  <c r="Z89" i="70"/>
  <c r="Y89" i="70"/>
  <c r="X89" i="70"/>
  <c r="AA88" i="70"/>
  <c r="Z88" i="70"/>
  <c r="Y88" i="70"/>
  <c r="X88" i="70"/>
  <c r="H88" i="70"/>
  <c r="AC78" i="70" s="1"/>
  <c r="AA87" i="70"/>
  <c r="Z87" i="70"/>
  <c r="Y87" i="70"/>
  <c r="X87" i="70"/>
  <c r="AA86" i="70"/>
  <c r="Z86" i="70"/>
  <c r="Y86" i="70"/>
  <c r="X86" i="70"/>
  <c r="AA85" i="70"/>
  <c r="Z85" i="70"/>
  <c r="Y85" i="70"/>
  <c r="X85" i="70"/>
  <c r="AA84" i="70"/>
  <c r="Z84" i="70"/>
  <c r="Y84" i="70"/>
  <c r="X84" i="70"/>
  <c r="AA83" i="70"/>
  <c r="Z83" i="70"/>
  <c r="Y83" i="70"/>
  <c r="X83" i="70"/>
  <c r="AA82" i="70"/>
  <c r="Z82" i="70"/>
  <c r="Y82" i="70"/>
  <c r="X82" i="70"/>
  <c r="H82" i="70"/>
  <c r="AC72" i="70" s="1"/>
  <c r="AA81" i="70"/>
  <c r="Z81" i="70"/>
  <c r="Y81" i="70"/>
  <c r="X81" i="70"/>
  <c r="AA80" i="70"/>
  <c r="Z80" i="70"/>
  <c r="Y80" i="70"/>
  <c r="X80" i="70"/>
  <c r="AA79" i="70"/>
  <c r="Z79" i="70"/>
  <c r="Y79" i="70"/>
  <c r="X79" i="70"/>
  <c r="AA78" i="70"/>
  <c r="Z78" i="70"/>
  <c r="Y78" i="70"/>
  <c r="X78" i="70"/>
  <c r="AA77" i="70"/>
  <c r="Z77" i="70"/>
  <c r="Y77" i="70"/>
  <c r="X77" i="70"/>
  <c r="AA76" i="70"/>
  <c r="Z76" i="70"/>
  <c r="Y76" i="70"/>
  <c r="X76" i="70"/>
  <c r="T76" i="70"/>
  <c r="AA75" i="70"/>
  <c r="Z75" i="70"/>
  <c r="Y75" i="70"/>
  <c r="X75" i="70"/>
  <c r="AA74" i="70"/>
  <c r="Z74" i="70"/>
  <c r="Y74" i="70"/>
  <c r="X74" i="70"/>
  <c r="AA73" i="70"/>
  <c r="Z73" i="70"/>
  <c r="Y73" i="70"/>
  <c r="X73" i="70"/>
  <c r="AB63" i="70"/>
  <c r="AA72" i="70"/>
  <c r="Z72" i="70"/>
  <c r="Y72" i="70"/>
  <c r="X72" i="70"/>
  <c r="AA71" i="70"/>
  <c r="Z71" i="70"/>
  <c r="Y71" i="70"/>
  <c r="X71" i="70"/>
  <c r="AA70" i="70"/>
  <c r="Z70" i="70"/>
  <c r="Y70" i="70"/>
  <c r="X70" i="70"/>
  <c r="AA69" i="70"/>
  <c r="Z69" i="70"/>
  <c r="Y69" i="70"/>
  <c r="X69" i="70"/>
  <c r="AA68" i="70"/>
  <c r="Z68" i="70"/>
  <c r="Y68" i="70"/>
  <c r="X68" i="70"/>
  <c r="AA67" i="70"/>
  <c r="Z67" i="70"/>
  <c r="Y67" i="70"/>
  <c r="X67" i="70"/>
  <c r="AA66" i="70"/>
  <c r="Z66" i="70"/>
  <c r="Y66" i="70"/>
  <c r="X66" i="70"/>
  <c r="AA65" i="70"/>
  <c r="Z65" i="70"/>
  <c r="Y65" i="70"/>
  <c r="X65" i="70"/>
  <c r="H65" i="70"/>
  <c r="AC55" i="70" s="1"/>
  <c r="AA64" i="70"/>
  <c r="Z64" i="70"/>
  <c r="Y64" i="70"/>
  <c r="X64" i="70"/>
  <c r="AA63" i="70"/>
  <c r="Z63" i="70"/>
  <c r="Y63" i="70"/>
  <c r="X63" i="70"/>
  <c r="AA62" i="70"/>
  <c r="Z62" i="70"/>
  <c r="Y62" i="70"/>
  <c r="X62" i="70"/>
  <c r="AA61" i="70"/>
  <c r="Z61" i="70"/>
  <c r="Y61" i="70"/>
  <c r="X61" i="70"/>
  <c r="AA60" i="70"/>
  <c r="Z60" i="70"/>
  <c r="Y60" i="70"/>
  <c r="X60" i="70"/>
  <c r="AA59" i="70"/>
  <c r="Z59" i="70"/>
  <c r="Y59" i="70"/>
  <c r="X59" i="70"/>
  <c r="AA58" i="70"/>
  <c r="Z58" i="70"/>
  <c r="Y58" i="70"/>
  <c r="X58" i="70"/>
  <c r="AA57" i="70"/>
  <c r="Z57" i="70"/>
  <c r="Y57" i="70"/>
  <c r="X57" i="70"/>
  <c r="AA56" i="70"/>
  <c r="Z56" i="70"/>
  <c r="Y56" i="70"/>
  <c r="X56" i="70"/>
  <c r="H56" i="70"/>
  <c r="AC46" i="70" s="1"/>
  <c r="AA55" i="70"/>
  <c r="Z55" i="70"/>
  <c r="Y55" i="70"/>
  <c r="X55" i="70"/>
  <c r="AB54" i="70"/>
  <c r="AA54" i="70"/>
  <c r="Z54" i="70"/>
  <c r="Y54" i="70"/>
  <c r="X54" i="70"/>
  <c r="AA53" i="70"/>
  <c r="Z53" i="70"/>
  <c r="Y53" i="70"/>
  <c r="X53" i="70"/>
  <c r="AA52" i="70"/>
  <c r="Z52" i="70"/>
  <c r="Y52" i="70"/>
  <c r="X52" i="70"/>
  <c r="AA51" i="70"/>
  <c r="Z51" i="70"/>
  <c r="Y51" i="70"/>
  <c r="X51" i="70"/>
  <c r="AA50" i="70"/>
  <c r="Z50" i="70"/>
  <c r="Y50" i="70"/>
  <c r="X50" i="70"/>
  <c r="AA49" i="70"/>
  <c r="Z49" i="70"/>
  <c r="Y49" i="70"/>
  <c r="X49" i="70"/>
  <c r="AA48" i="70"/>
  <c r="Z48" i="70"/>
  <c r="Y48" i="70"/>
  <c r="X48" i="70"/>
  <c r="AA47" i="70"/>
  <c r="Z47" i="70"/>
  <c r="Y47" i="70"/>
  <c r="X47" i="70"/>
  <c r="AB46" i="70"/>
  <c r="AA46" i="70"/>
  <c r="Z46" i="70"/>
  <c r="Y46" i="70"/>
  <c r="X46" i="70"/>
  <c r="AA45" i="70"/>
  <c r="Z45" i="70"/>
  <c r="Y45" i="70"/>
  <c r="X45" i="70"/>
  <c r="AA44" i="70"/>
  <c r="Z44" i="70"/>
  <c r="Y44" i="70"/>
  <c r="X44" i="70"/>
  <c r="H44" i="70"/>
  <c r="AC34" i="70" s="1"/>
  <c r="AA43" i="70"/>
  <c r="Z43" i="70"/>
  <c r="Y43" i="70"/>
  <c r="X43" i="70"/>
  <c r="H43" i="70"/>
  <c r="AC33" i="70" s="1"/>
  <c r="AA42" i="70"/>
  <c r="Z42" i="70"/>
  <c r="Y42" i="70"/>
  <c r="X42" i="70"/>
  <c r="H42" i="70"/>
  <c r="AC32" i="70" s="1"/>
  <c r="AA41" i="70"/>
  <c r="Z41" i="70"/>
  <c r="Y41" i="70"/>
  <c r="X41" i="70"/>
  <c r="AA40" i="70"/>
  <c r="Z40" i="70"/>
  <c r="Y40" i="70"/>
  <c r="X40" i="70"/>
  <c r="AA39" i="70"/>
  <c r="Z39" i="70"/>
  <c r="Y39" i="70"/>
  <c r="X39" i="70"/>
  <c r="AA38" i="70"/>
  <c r="Z38" i="70"/>
  <c r="Y38" i="70"/>
  <c r="X38" i="70"/>
  <c r="AA37" i="70"/>
  <c r="Z37" i="70"/>
  <c r="Y37" i="70"/>
  <c r="X37" i="70"/>
  <c r="AA36" i="70"/>
  <c r="Z36" i="70"/>
  <c r="Y36" i="70"/>
  <c r="X36" i="70"/>
  <c r="AA35" i="70"/>
  <c r="Z35" i="70"/>
  <c r="Y35" i="70"/>
  <c r="X35" i="70"/>
  <c r="AA34" i="70"/>
  <c r="Z34" i="70"/>
  <c r="Y34" i="70"/>
  <c r="X34" i="70"/>
  <c r="AB33" i="70"/>
  <c r="AA33" i="70"/>
  <c r="Z33" i="70"/>
  <c r="Y33" i="70"/>
  <c r="X33" i="70"/>
  <c r="AA32" i="70"/>
  <c r="Z32" i="70"/>
  <c r="Y32" i="70"/>
  <c r="X32" i="70"/>
  <c r="AA31" i="70"/>
  <c r="Z31" i="70"/>
  <c r="Y31" i="70"/>
  <c r="X31" i="70"/>
  <c r="AA30" i="70"/>
  <c r="Z30" i="70"/>
  <c r="Y30" i="70"/>
  <c r="X30" i="70"/>
  <c r="AA29" i="70"/>
  <c r="Z29" i="70"/>
  <c r="Y29" i="70"/>
  <c r="X29" i="70"/>
  <c r="AA28" i="70"/>
  <c r="Z28" i="70"/>
  <c r="Y28" i="70"/>
  <c r="X28" i="70"/>
  <c r="AA27" i="70"/>
  <c r="Z27" i="70"/>
  <c r="Y27" i="70"/>
  <c r="X27" i="70"/>
  <c r="AA26" i="70"/>
  <c r="Z26" i="70"/>
  <c r="Y26" i="70"/>
  <c r="X26" i="70"/>
  <c r="AA25" i="70"/>
  <c r="Z25" i="70"/>
  <c r="Y25" i="70"/>
  <c r="X25" i="70"/>
  <c r="T25" i="70"/>
  <c r="AA24" i="70"/>
  <c r="Z24" i="70"/>
  <c r="Y24" i="70"/>
  <c r="X24" i="70"/>
  <c r="AA23" i="70"/>
  <c r="Z23" i="70"/>
  <c r="Y23" i="70"/>
  <c r="X23" i="70"/>
  <c r="AA22" i="70"/>
  <c r="Z22" i="70"/>
  <c r="Y22" i="70"/>
  <c r="X22" i="70"/>
  <c r="AA21" i="70"/>
  <c r="Z21" i="70"/>
  <c r="Y21" i="70"/>
  <c r="X21" i="70"/>
  <c r="AA20" i="70"/>
  <c r="Z20" i="70"/>
  <c r="Y20" i="70"/>
  <c r="X20" i="70"/>
  <c r="AA19" i="70"/>
  <c r="Z19" i="70"/>
  <c r="Y19" i="70"/>
  <c r="X19" i="70"/>
  <c r="H19" i="70"/>
  <c r="AC9" i="70" s="1"/>
  <c r="AA18" i="70"/>
  <c r="Z18" i="70"/>
  <c r="Y18" i="70"/>
  <c r="X18" i="70"/>
  <c r="AA17" i="70"/>
  <c r="Z17" i="70"/>
  <c r="Y17" i="70"/>
  <c r="X17" i="70"/>
  <c r="AA16" i="70"/>
  <c r="Z16" i="70"/>
  <c r="Y16" i="70"/>
  <c r="X16" i="70"/>
  <c r="T16" i="70"/>
  <c r="AA15" i="70"/>
  <c r="Z15" i="70"/>
  <c r="Y15" i="70"/>
  <c r="X15" i="70"/>
  <c r="AA14" i="70"/>
  <c r="Z14" i="70"/>
  <c r="Y14" i="70"/>
  <c r="X14" i="70"/>
  <c r="AA13" i="70"/>
  <c r="Z13" i="70"/>
  <c r="Y13" i="70"/>
  <c r="X13" i="70"/>
  <c r="AA12" i="70"/>
  <c r="Z12" i="70"/>
  <c r="Y12" i="70"/>
  <c r="X12" i="70"/>
  <c r="AA11" i="70"/>
  <c r="Z11" i="70"/>
  <c r="Y11" i="70"/>
  <c r="X11" i="70"/>
  <c r="AA10" i="70"/>
  <c r="Z10" i="70"/>
  <c r="Y10" i="70"/>
  <c r="X10" i="70"/>
  <c r="AA9" i="70"/>
  <c r="Z9" i="70"/>
  <c r="Y9" i="70"/>
  <c r="X9" i="70"/>
  <c r="AA8" i="70"/>
  <c r="Z8" i="70"/>
  <c r="Y8" i="70"/>
  <c r="X8" i="70"/>
  <c r="AA7" i="70"/>
  <c r="Z7" i="70"/>
  <c r="Y7" i="70"/>
  <c r="X7" i="70"/>
  <c r="AA6" i="70"/>
  <c r="Z6" i="70"/>
  <c r="Y6" i="70"/>
  <c r="X6" i="70"/>
  <c r="AA5" i="70"/>
  <c r="Z5" i="70"/>
  <c r="Y5" i="70"/>
  <c r="X5" i="70"/>
  <c r="X89" i="69"/>
  <c r="X90" i="69"/>
  <c r="X91" i="69"/>
  <c r="X92" i="69"/>
  <c r="Y89" i="69"/>
  <c r="Y90" i="69"/>
  <c r="Y91" i="69"/>
  <c r="Y92" i="69"/>
  <c r="Z89" i="69"/>
  <c r="Z90" i="69"/>
  <c r="Z91" i="69"/>
  <c r="Z92" i="69"/>
  <c r="AA89" i="69"/>
  <c r="AA90" i="69"/>
  <c r="AA91" i="69"/>
  <c r="AA92" i="69"/>
  <c r="X85" i="69"/>
  <c r="X86" i="69"/>
  <c r="X87" i="69"/>
  <c r="X88" i="69"/>
  <c r="Y85" i="69"/>
  <c r="Y86" i="69"/>
  <c r="Y87" i="69"/>
  <c r="Y88" i="69"/>
  <c r="Z85" i="69"/>
  <c r="Z86" i="69"/>
  <c r="Z87" i="69"/>
  <c r="Z88" i="69"/>
  <c r="AA85" i="69"/>
  <c r="AA86" i="69"/>
  <c r="AA87" i="69"/>
  <c r="AA88" i="69"/>
  <c r="X70" i="69"/>
  <c r="X71" i="69"/>
  <c r="X72" i="69"/>
  <c r="X73" i="69"/>
  <c r="X74" i="69"/>
  <c r="X75" i="69"/>
  <c r="X76" i="69"/>
  <c r="X77" i="69"/>
  <c r="X78" i="69"/>
  <c r="X79" i="69"/>
  <c r="X80" i="69"/>
  <c r="X81" i="69"/>
  <c r="X82" i="69"/>
  <c r="X83" i="69"/>
  <c r="X84" i="69"/>
  <c r="Y70" i="69"/>
  <c r="Y71" i="69"/>
  <c r="Y72" i="69"/>
  <c r="Y73" i="69"/>
  <c r="Y74" i="69"/>
  <c r="Y75" i="69"/>
  <c r="Y76" i="69"/>
  <c r="Y77" i="69"/>
  <c r="Y78" i="69"/>
  <c r="Y79" i="69"/>
  <c r="Y80" i="69"/>
  <c r="Y81" i="69"/>
  <c r="Y82" i="69"/>
  <c r="Y83" i="69"/>
  <c r="Y84" i="69"/>
  <c r="Z70" i="69"/>
  <c r="Z71" i="69"/>
  <c r="Z72" i="69"/>
  <c r="Z73" i="69"/>
  <c r="Z74" i="69"/>
  <c r="Z75" i="69"/>
  <c r="Z76" i="69"/>
  <c r="Z77" i="69"/>
  <c r="Z78" i="69"/>
  <c r="Z79" i="69"/>
  <c r="Z80" i="69"/>
  <c r="Z81" i="69"/>
  <c r="Z82" i="69"/>
  <c r="Z83" i="69"/>
  <c r="Z84" i="69"/>
  <c r="AA70" i="69"/>
  <c r="AA71" i="69"/>
  <c r="AA72" i="69"/>
  <c r="AA73" i="69"/>
  <c r="AA74" i="69"/>
  <c r="AA75" i="69"/>
  <c r="AA76" i="69"/>
  <c r="AA77" i="69"/>
  <c r="AA78" i="69"/>
  <c r="AA79" i="69"/>
  <c r="AA80" i="69"/>
  <c r="AA81" i="69"/>
  <c r="AA82" i="69"/>
  <c r="AA83" i="69"/>
  <c r="AA84" i="69"/>
  <c r="AA5" i="69"/>
  <c r="AA6" i="69"/>
  <c r="AA7" i="69"/>
  <c r="AA8" i="69"/>
  <c r="AA9" i="69"/>
  <c r="AA10" i="69"/>
  <c r="AA11" i="69"/>
  <c r="AA12" i="69"/>
  <c r="AA13" i="69"/>
  <c r="AA14" i="69"/>
  <c r="AA15" i="69"/>
  <c r="AA16" i="69"/>
  <c r="AA17" i="69"/>
  <c r="AA18" i="69"/>
  <c r="AA19" i="69"/>
  <c r="AA20" i="69"/>
  <c r="AA21" i="69"/>
  <c r="AA22" i="69"/>
  <c r="AA23" i="69"/>
  <c r="AA24" i="69"/>
  <c r="AA25" i="69"/>
  <c r="AA26" i="69"/>
  <c r="AA27" i="69"/>
  <c r="AA28" i="69"/>
  <c r="AA29" i="69"/>
  <c r="AA30" i="69"/>
  <c r="AA31" i="69"/>
  <c r="AA32" i="69"/>
  <c r="AA33" i="69"/>
  <c r="AA34" i="69"/>
  <c r="AA35" i="69"/>
  <c r="AA36" i="69"/>
  <c r="AA37" i="69"/>
  <c r="AA38" i="69"/>
  <c r="AA39" i="69"/>
  <c r="AA40" i="69"/>
  <c r="AA41" i="69"/>
  <c r="AA42" i="69"/>
  <c r="AA43" i="69"/>
  <c r="AA44" i="69"/>
  <c r="AA45" i="69"/>
  <c r="AA46" i="69"/>
  <c r="AA47" i="69"/>
  <c r="AA48" i="69"/>
  <c r="AA49" i="69"/>
  <c r="AA50" i="69"/>
  <c r="AA51" i="69"/>
  <c r="AA52" i="69"/>
  <c r="AA53" i="69"/>
  <c r="AA54" i="69"/>
  <c r="AA55" i="69"/>
  <c r="AA56" i="69"/>
  <c r="AA57" i="69"/>
  <c r="AA58" i="69"/>
  <c r="AA59" i="69"/>
  <c r="AA60" i="69"/>
  <c r="AA61" i="69"/>
  <c r="AA62" i="69"/>
  <c r="AA63" i="69"/>
  <c r="AA64" i="69"/>
  <c r="AA65" i="69"/>
  <c r="AA66" i="69"/>
  <c r="AA67" i="69"/>
  <c r="AA68" i="69"/>
  <c r="AA69" i="69"/>
  <c r="AA4" i="69"/>
  <c r="Z4" i="69"/>
  <c r="Y5" i="69"/>
  <c r="Z5" i="69"/>
  <c r="Y6" i="69"/>
  <c r="Z6" i="69"/>
  <c r="Y7" i="69"/>
  <c r="Z7" i="69"/>
  <c r="Y8" i="69"/>
  <c r="Z8" i="69"/>
  <c r="Y9" i="69"/>
  <c r="Z9" i="69"/>
  <c r="Y10" i="69"/>
  <c r="Z10" i="69"/>
  <c r="Y11" i="69"/>
  <c r="Z11" i="69"/>
  <c r="Y12" i="69"/>
  <c r="Z12" i="69"/>
  <c r="Y13" i="69"/>
  <c r="Z13" i="69"/>
  <c r="Y14" i="69"/>
  <c r="Z14" i="69"/>
  <c r="Y15" i="69"/>
  <c r="Z15" i="69"/>
  <c r="Y16" i="69"/>
  <c r="Z16" i="69"/>
  <c r="Y17" i="69"/>
  <c r="Z17" i="69"/>
  <c r="Y18" i="69"/>
  <c r="Z18" i="69"/>
  <c r="Y19" i="69"/>
  <c r="Z19" i="69"/>
  <c r="Y20" i="69"/>
  <c r="Z20" i="69"/>
  <c r="Y21" i="69"/>
  <c r="Z21" i="69"/>
  <c r="Y22" i="69"/>
  <c r="Z22" i="69"/>
  <c r="Y23" i="69"/>
  <c r="Z23" i="69"/>
  <c r="Y24" i="69"/>
  <c r="Z24" i="69"/>
  <c r="Y25" i="69"/>
  <c r="Z25" i="69"/>
  <c r="Y26" i="69"/>
  <c r="Z26" i="69"/>
  <c r="Y27" i="69"/>
  <c r="Z27" i="69"/>
  <c r="Y28" i="69"/>
  <c r="Z28" i="69"/>
  <c r="Y29" i="69"/>
  <c r="Z29" i="69"/>
  <c r="Y30" i="69"/>
  <c r="Z30" i="69"/>
  <c r="Y31" i="69"/>
  <c r="Z31" i="69"/>
  <c r="Y32" i="69"/>
  <c r="Z32" i="69"/>
  <c r="Y33" i="69"/>
  <c r="Z33" i="69"/>
  <c r="Y34" i="69"/>
  <c r="Z34" i="69"/>
  <c r="Y35" i="69"/>
  <c r="Z35" i="69"/>
  <c r="Y36" i="69"/>
  <c r="Z36" i="69"/>
  <c r="Y37" i="69"/>
  <c r="Z37" i="69"/>
  <c r="Y38" i="69"/>
  <c r="Z38" i="69"/>
  <c r="Y39" i="69"/>
  <c r="Z39" i="69"/>
  <c r="Y40" i="69"/>
  <c r="Z40" i="69"/>
  <c r="Y41" i="69"/>
  <c r="Z41" i="69"/>
  <c r="Y42" i="69"/>
  <c r="Z42" i="69"/>
  <c r="Y43" i="69"/>
  <c r="Z43" i="69"/>
  <c r="Y44" i="69"/>
  <c r="Z44" i="69"/>
  <c r="Y45" i="69"/>
  <c r="Z45" i="69"/>
  <c r="Y46" i="69"/>
  <c r="Z46" i="69"/>
  <c r="Y47" i="69"/>
  <c r="Z47" i="69"/>
  <c r="Y48" i="69"/>
  <c r="Z48" i="69"/>
  <c r="Y49" i="69"/>
  <c r="Z49" i="69"/>
  <c r="Y50" i="69"/>
  <c r="Z50" i="69"/>
  <c r="Y51" i="69"/>
  <c r="Z51" i="69"/>
  <c r="Y52" i="69"/>
  <c r="Z52" i="69"/>
  <c r="Y53" i="69"/>
  <c r="Z53" i="69"/>
  <c r="Y54" i="69"/>
  <c r="Z54" i="69"/>
  <c r="Y55" i="69"/>
  <c r="Z55" i="69"/>
  <c r="Y56" i="69"/>
  <c r="Z56" i="69"/>
  <c r="Y57" i="69"/>
  <c r="Z57" i="69"/>
  <c r="Y58" i="69"/>
  <c r="Z58" i="69"/>
  <c r="Y59" i="69"/>
  <c r="Z59" i="69"/>
  <c r="Y60" i="69"/>
  <c r="Z60" i="69"/>
  <c r="Y61" i="69"/>
  <c r="Z61" i="69"/>
  <c r="Y62" i="69"/>
  <c r="Z62" i="69"/>
  <c r="Y63" i="69"/>
  <c r="Z63" i="69"/>
  <c r="Y64" i="69"/>
  <c r="Z64" i="69"/>
  <c r="Y65" i="69"/>
  <c r="Z65" i="69"/>
  <c r="Y66" i="69"/>
  <c r="Z66" i="69"/>
  <c r="Y67" i="69"/>
  <c r="Z67" i="69"/>
  <c r="Y68" i="69"/>
  <c r="Z68" i="69"/>
  <c r="Y69" i="69"/>
  <c r="Z69" i="69"/>
  <c r="Y4" i="69"/>
  <c r="X5" i="69"/>
  <c r="X6" i="69"/>
  <c r="X7" i="69"/>
  <c r="X8" i="69"/>
  <c r="X9" i="69"/>
  <c r="X10" i="69"/>
  <c r="X11" i="69"/>
  <c r="X12" i="69"/>
  <c r="X13" i="69"/>
  <c r="X14" i="69"/>
  <c r="X15" i="69"/>
  <c r="X16" i="69"/>
  <c r="X17" i="69"/>
  <c r="X18" i="69"/>
  <c r="X19" i="69"/>
  <c r="X20" i="69"/>
  <c r="X21" i="69"/>
  <c r="X22" i="69"/>
  <c r="X23" i="69"/>
  <c r="X24" i="69"/>
  <c r="X25" i="69"/>
  <c r="X26" i="69"/>
  <c r="X27" i="69"/>
  <c r="X28" i="69"/>
  <c r="X29" i="69"/>
  <c r="X30" i="69"/>
  <c r="X31" i="69"/>
  <c r="X32" i="69"/>
  <c r="X33" i="69"/>
  <c r="X34" i="69"/>
  <c r="X35" i="69"/>
  <c r="X36" i="69"/>
  <c r="X37" i="69"/>
  <c r="X38" i="69"/>
  <c r="X39" i="69"/>
  <c r="X40" i="69"/>
  <c r="X41" i="69"/>
  <c r="X42" i="69"/>
  <c r="X43" i="69"/>
  <c r="X44" i="69"/>
  <c r="X45" i="69"/>
  <c r="X46" i="69"/>
  <c r="X47" i="69"/>
  <c r="X48" i="69"/>
  <c r="X49" i="69"/>
  <c r="X50" i="69"/>
  <c r="X51" i="69"/>
  <c r="X52" i="69"/>
  <c r="X53" i="69"/>
  <c r="X54" i="69"/>
  <c r="X55" i="69"/>
  <c r="X56" i="69"/>
  <c r="X57" i="69"/>
  <c r="X58" i="69"/>
  <c r="X59" i="69"/>
  <c r="X60" i="69"/>
  <c r="X61" i="69"/>
  <c r="X62" i="69"/>
  <c r="X63" i="69"/>
  <c r="X64" i="69"/>
  <c r="X65" i="69"/>
  <c r="X66" i="69"/>
  <c r="X67" i="69"/>
  <c r="X68" i="69"/>
  <c r="X69" i="69"/>
  <c r="X4" i="69"/>
  <c r="S67" i="69"/>
  <c r="T67" i="69" s="1"/>
  <c r="S68" i="69"/>
  <c r="T68" i="69" s="1"/>
  <c r="S69" i="69"/>
  <c r="T69" i="69" s="1"/>
  <c r="S70" i="69"/>
  <c r="T70" i="69" s="1"/>
  <c r="S71" i="69"/>
  <c r="T71" i="69" s="1"/>
  <c r="S72" i="69"/>
  <c r="T72" i="69" s="1"/>
  <c r="S73" i="69"/>
  <c r="T73" i="69" s="1"/>
  <c r="S74" i="69"/>
  <c r="T74" i="69" s="1"/>
  <c r="S75" i="69"/>
  <c r="T75" i="69" s="1"/>
  <c r="S76" i="69"/>
  <c r="T76" i="69" s="1"/>
  <c r="S77" i="69"/>
  <c r="T77" i="69" s="1"/>
  <c r="S78" i="69"/>
  <c r="T78" i="69" s="1"/>
  <c r="S79" i="69"/>
  <c r="T79" i="69" s="1"/>
  <c r="S80" i="69"/>
  <c r="T80" i="69" s="1"/>
  <c r="S81" i="69"/>
  <c r="T81" i="69" s="1"/>
  <c r="S82" i="69"/>
  <c r="T82" i="69" s="1"/>
  <c r="S83" i="69"/>
  <c r="T83" i="69" s="1"/>
  <c r="S84" i="69"/>
  <c r="T84" i="69" s="1"/>
  <c r="S85" i="69"/>
  <c r="T85" i="69" s="1"/>
  <c r="S86" i="69"/>
  <c r="T86" i="69" s="1"/>
  <c r="S87" i="69"/>
  <c r="T87" i="69" s="1"/>
  <c r="S88" i="69"/>
  <c r="T88" i="69" s="1"/>
  <c r="S89" i="69"/>
  <c r="T89" i="69" s="1"/>
  <c r="S90" i="69"/>
  <c r="T90" i="69" s="1"/>
  <c r="S91" i="69"/>
  <c r="T91" i="69" s="1"/>
  <c r="S66" i="69"/>
  <c r="T66" i="69" s="1"/>
  <c r="S43" i="69"/>
  <c r="T43" i="69" s="1"/>
  <c r="S44" i="69"/>
  <c r="T44" i="69" s="1"/>
  <c r="S45" i="69"/>
  <c r="T45" i="69" s="1"/>
  <c r="S46" i="69"/>
  <c r="T46" i="69" s="1"/>
  <c r="S47" i="69"/>
  <c r="T47" i="69" s="1"/>
  <c r="S48" i="69"/>
  <c r="T48" i="69" s="1"/>
  <c r="S49" i="69"/>
  <c r="T49" i="69" s="1"/>
  <c r="S50" i="69"/>
  <c r="T50" i="69" s="1"/>
  <c r="S51" i="69"/>
  <c r="T51" i="69" s="1"/>
  <c r="S52" i="69"/>
  <c r="T52" i="69" s="1"/>
  <c r="S53" i="69"/>
  <c r="T53" i="69" s="1"/>
  <c r="S54" i="69"/>
  <c r="T54" i="69" s="1"/>
  <c r="S55" i="69"/>
  <c r="T55" i="69" s="1"/>
  <c r="S56" i="69"/>
  <c r="T56" i="69" s="1"/>
  <c r="S57" i="69"/>
  <c r="T57" i="69" s="1"/>
  <c r="S58" i="69"/>
  <c r="T58" i="69" s="1"/>
  <c r="S59" i="69"/>
  <c r="T59" i="69" s="1"/>
  <c r="S60" i="69"/>
  <c r="T60" i="69" s="1"/>
  <c r="S61" i="69"/>
  <c r="T61" i="69" s="1"/>
  <c r="S62" i="69"/>
  <c r="T62" i="69" s="1"/>
  <c r="S63" i="69"/>
  <c r="T63" i="69" s="1"/>
  <c r="S64" i="69"/>
  <c r="T64" i="69" s="1"/>
  <c r="S65" i="69"/>
  <c r="T65" i="69" s="1"/>
  <c r="S42" i="69"/>
  <c r="T42" i="69" s="1"/>
  <c r="S15" i="69"/>
  <c r="T15" i="69" s="1"/>
  <c r="S16" i="69"/>
  <c r="T16" i="69" s="1"/>
  <c r="S17" i="69"/>
  <c r="T17" i="69" s="1"/>
  <c r="S18" i="69"/>
  <c r="T18" i="69" s="1"/>
  <c r="S19" i="69"/>
  <c r="T19" i="69" s="1"/>
  <c r="S20" i="69"/>
  <c r="T20" i="69" s="1"/>
  <c r="S21" i="69"/>
  <c r="T21" i="69" s="1"/>
  <c r="S22" i="69"/>
  <c r="T22" i="69" s="1"/>
  <c r="S23" i="69"/>
  <c r="T23" i="69" s="1"/>
  <c r="S24" i="69"/>
  <c r="T24" i="69" s="1"/>
  <c r="S25" i="69"/>
  <c r="T25" i="69" s="1"/>
  <c r="S26" i="69"/>
  <c r="T26" i="69" s="1"/>
  <c r="S27" i="69"/>
  <c r="T27" i="69" s="1"/>
  <c r="S28" i="69"/>
  <c r="T28" i="69" s="1"/>
  <c r="S29" i="69"/>
  <c r="T29" i="69" s="1"/>
  <c r="S30" i="69"/>
  <c r="T30" i="69" s="1"/>
  <c r="S31" i="69"/>
  <c r="T31" i="69" s="1"/>
  <c r="S32" i="69"/>
  <c r="T32" i="69" s="1"/>
  <c r="S33" i="69"/>
  <c r="T33" i="69" s="1"/>
  <c r="S34" i="69"/>
  <c r="T34" i="69" s="1"/>
  <c r="S35" i="69"/>
  <c r="T35" i="69" s="1"/>
  <c r="S36" i="69"/>
  <c r="S37" i="69"/>
  <c r="T37" i="69" s="1"/>
  <c r="S38" i="69"/>
  <c r="T38" i="69" s="1"/>
  <c r="S39" i="69"/>
  <c r="T39" i="69" s="1"/>
  <c r="S40" i="69"/>
  <c r="T40" i="69" s="1"/>
  <c r="S41" i="69"/>
  <c r="T41" i="69" s="1"/>
  <c r="S14" i="69"/>
  <c r="T14" i="69" s="1"/>
  <c r="G94" i="69"/>
  <c r="H94" i="69" s="1"/>
  <c r="AC84" i="69" s="1"/>
  <c r="G95" i="69"/>
  <c r="H95" i="69" s="1"/>
  <c r="AC85" i="69" s="1"/>
  <c r="G96" i="69"/>
  <c r="H96" i="69" s="1"/>
  <c r="AC86" i="69" s="1"/>
  <c r="G97" i="69"/>
  <c r="H97" i="69" s="1"/>
  <c r="AC87" i="69" s="1"/>
  <c r="G98" i="69"/>
  <c r="H98" i="69" s="1"/>
  <c r="AC88" i="69" s="1"/>
  <c r="G99" i="69"/>
  <c r="H99" i="69" s="1"/>
  <c r="AC89" i="69" s="1"/>
  <c r="G100" i="69"/>
  <c r="H100" i="69" s="1"/>
  <c r="AC90" i="69" s="1"/>
  <c r="G101" i="69"/>
  <c r="H101" i="69" s="1"/>
  <c r="AC91" i="69" s="1"/>
  <c r="G102" i="69"/>
  <c r="H102" i="69" s="1"/>
  <c r="AC92" i="69" s="1"/>
  <c r="G93" i="69"/>
  <c r="H93" i="69" s="1"/>
  <c r="AC83" i="69" s="1"/>
  <c r="G86" i="69"/>
  <c r="H86" i="69" s="1"/>
  <c r="AC76" i="69" s="1"/>
  <c r="G87" i="69"/>
  <c r="H87" i="69" s="1"/>
  <c r="AC77" i="69" s="1"/>
  <c r="G88" i="69"/>
  <c r="H88" i="69" s="1"/>
  <c r="AC78" i="69" s="1"/>
  <c r="G89" i="69"/>
  <c r="H89" i="69" s="1"/>
  <c r="AC79" i="69" s="1"/>
  <c r="G90" i="69"/>
  <c r="H90" i="69" s="1"/>
  <c r="AC80" i="69" s="1"/>
  <c r="G91" i="69"/>
  <c r="H91" i="69" s="1"/>
  <c r="AC81" i="69" s="1"/>
  <c r="G92" i="69"/>
  <c r="H92" i="69" s="1"/>
  <c r="AC82" i="69" s="1"/>
  <c r="G85" i="69"/>
  <c r="H85" i="69" s="1"/>
  <c r="AC75" i="69" s="1"/>
  <c r="G75" i="69"/>
  <c r="AB65" i="69" s="1"/>
  <c r="G76" i="69"/>
  <c r="H76" i="69" s="1"/>
  <c r="AC66" i="69" s="1"/>
  <c r="G77" i="69"/>
  <c r="H77" i="69" s="1"/>
  <c r="AC67" i="69" s="1"/>
  <c r="G78" i="69"/>
  <c r="H78" i="69" s="1"/>
  <c r="AC68" i="69" s="1"/>
  <c r="G79" i="69"/>
  <c r="H79" i="69" s="1"/>
  <c r="AC69" i="69" s="1"/>
  <c r="G80" i="69"/>
  <c r="H80" i="69" s="1"/>
  <c r="AC70" i="69" s="1"/>
  <c r="G81" i="69"/>
  <c r="H81" i="69" s="1"/>
  <c r="AC71" i="69" s="1"/>
  <c r="G82" i="69"/>
  <c r="H82" i="69" s="1"/>
  <c r="AC72" i="69" s="1"/>
  <c r="G83" i="69"/>
  <c r="H83" i="69" s="1"/>
  <c r="AC73" i="69" s="1"/>
  <c r="G84" i="69"/>
  <c r="H84" i="69" s="1"/>
  <c r="AC74" i="69" s="1"/>
  <c r="G74" i="69"/>
  <c r="H74" i="69" s="1"/>
  <c r="AC64" i="69" s="1"/>
  <c r="G67" i="69"/>
  <c r="H67" i="69" s="1"/>
  <c r="AC57" i="69" s="1"/>
  <c r="G68" i="69"/>
  <c r="H68" i="69" s="1"/>
  <c r="AC58" i="69" s="1"/>
  <c r="G69" i="69"/>
  <c r="H69" i="69" s="1"/>
  <c r="AC59" i="69" s="1"/>
  <c r="G70" i="69"/>
  <c r="H70" i="69" s="1"/>
  <c r="AC60" i="69" s="1"/>
  <c r="G71" i="69"/>
  <c r="H71" i="69" s="1"/>
  <c r="AC61" i="69" s="1"/>
  <c r="G72" i="69"/>
  <c r="H72" i="69" s="1"/>
  <c r="AC62" i="69" s="1"/>
  <c r="G73" i="69"/>
  <c r="H73" i="69" s="1"/>
  <c r="AC63" i="69" s="1"/>
  <c r="G66" i="69"/>
  <c r="H66" i="69" s="1"/>
  <c r="AC56" i="69" s="1"/>
  <c r="G59" i="69"/>
  <c r="H59" i="69" s="1"/>
  <c r="AC49" i="69" s="1"/>
  <c r="G60" i="69"/>
  <c r="H60" i="69" s="1"/>
  <c r="AC50" i="69" s="1"/>
  <c r="G61" i="69"/>
  <c r="H61" i="69" s="1"/>
  <c r="AC51" i="69" s="1"/>
  <c r="G62" i="69"/>
  <c r="H62" i="69" s="1"/>
  <c r="AC52" i="69" s="1"/>
  <c r="G63" i="69"/>
  <c r="H63" i="69" s="1"/>
  <c r="AC53" i="69" s="1"/>
  <c r="G64" i="69"/>
  <c r="H64" i="69" s="1"/>
  <c r="AC54" i="69" s="1"/>
  <c r="G65" i="69"/>
  <c r="H65" i="69" s="1"/>
  <c r="AC55" i="69" s="1"/>
  <c r="G58" i="69"/>
  <c r="H58" i="69" s="1"/>
  <c r="AC48" i="69" s="1"/>
  <c r="G48" i="69"/>
  <c r="H48" i="69" s="1"/>
  <c r="AC38" i="69" s="1"/>
  <c r="G49" i="69"/>
  <c r="H49" i="69" s="1"/>
  <c r="AC39" i="69" s="1"/>
  <c r="G50" i="69"/>
  <c r="H50" i="69" s="1"/>
  <c r="AC40" i="69" s="1"/>
  <c r="G51" i="69"/>
  <c r="H51" i="69" s="1"/>
  <c r="AC41" i="69" s="1"/>
  <c r="G52" i="69"/>
  <c r="H52" i="69" s="1"/>
  <c r="AC42" i="69" s="1"/>
  <c r="G53" i="69"/>
  <c r="H53" i="69" s="1"/>
  <c r="AC43" i="69" s="1"/>
  <c r="G54" i="69"/>
  <c r="H54" i="69" s="1"/>
  <c r="AC44" i="69" s="1"/>
  <c r="G55" i="69"/>
  <c r="H55" i="69" s="1"/>
  <c r="AC45" i="69" s="1"/>
  <c r="G56" i="69"/>
  <c r="H56" i="69" s="1"/>
  <c r="AC46" i="69" s="1"/>
  <c r="G57" i="69"/>
  <c r="H57" i="69" s="1"/>
  <c r="AC47" i="69" s="1"/>
  <c r="G47" i="69"/>
  <c r="H47" i="69" s="1"/>
  <c r="AC37" i="69" s="1"/>
  <c r="G38" i="69"/>
  <c r="AB28" i="69" s="1"/>
  <c r="G39" i="69"/>
  <c r="AB29" i="69" s="1"/>
  <c r="G40" i="69"/>
  <c r="H40" i="69" s="1"/>
  <c r="AC30" i="69" s="1"/>
  <c r="G41" i="69"/>
  <c r="H41" i="69" s="1"/>
  <c r="AC31" i="69" s="1"/>
  <c r="G42" i="69"/>
  <c r="H42" i="69" s="1"/>
  <c r="AC32" i="69" s="1"/>
  <c r="G43" i="69"/>
  <c r="H43" i="69" s="1"/>
  <c r="AC33" i="69" s="1"/>
  <c r="G44" i="69"/>
  <c r="H44" i="69" s="1"/>
  <c r="AC34" i="69" s="1"/>
  <c r="G45" i="69"/>
  <c r="H45" i="69" s="1"/>
  <c r="AC35" i="69" s="1"/>
  <c r="G46" i="69"/>
  <c r="AB36" i="69" s="1"/>
  <c r="G37" i="69"/>
  <c r="H37" i="69" s="1"/>
  <c r="AC27" i="69" s="1"/>
  <c r="G29" i="69"/>
  <c r="H29" i="69" s="1"/>
  <c r="AC19" i="69" s="1"/>
  <c r="G30" i="69"/>
  <c r="H30" i="69" s="1"/>
  <c r="AC20" i="69" s="1"/>
  <c r="G31" i="69"/>
  <c r="H31" i="69" s="1"/>
  <c r="AC21" i="69" s="1"/>
  <c r="G32" i="69"/>
  <c r="H32" i="69" s="1"/>
  <c r="AC22" i="69" s="1"/>
  <c r="G33" i="69"/>
  <c r="H33" i="69" s="1"/>
  <c r="AC23" i="69" s="1"/>
  <c r="G34" i="69"/>
  <c r="H34" i="69" s="1"/>
  <c r="AC24" i="69" s="1"/>
  <c r="G35" i="69"/>
  <c r="AB25" i="69" s="1"/>
  <c r="G36" i="69"/>
  <c r="H36" i="69" s="1"/>
  <c r="AC26" i="69" s="1"/>
  <c r="G28" i="69"/>
  <c r="H28" i="69" s="1"/>
  <c r="AC18" i="69" s="1"/>
  <c r="G15" i="69"/>
  <c r="H15" i="69" s="1"/>
  <c r="AC5" i="69" s="1"/>
  <c r="G16" i="69"/>
  <c r="AB6" i="69" s="1"/>
  <c r="G17" i="69"/>
  <c r="H17" i="69" s="1"/>
  <c r="AC7" i="69" s="1"/>
  <c r="G18" i="69"/>
  <c r="H18" i="69" s="1"/>
  <c r="AC8" i="69" s="1"/>
  <c r="G19" i="69"/>
  <c r="H19" i="69" s="1"/>
  <c r="AC9" i="69" s="1"/>
  <c r="G20" i="69"/>
  <c r="AB10" i="69" s="1"/>
  <c r="G21" i="69"/>
  <c r="AB11" i="69" s="1"/>
  <c r="G22" i="69"/>
  <c r="H22" i="69" s="1"/>
  <c r="AC12" i="69" s="1"/>
  <c r="G23" i="69"/>
  <c r="H23" i="69" s="1"/>
  <c r="AC13" i="69" s="1"/>
  <c r="G24" i="69"/>
  <c r="H24" i="69" s="1"/>
  <c r="AC14" i="69" s="1"/>
  <c r="G25" i="69"/>
  <c r="H25" i="69" s="1"/>
  <c r="AC15" i="69" s="1"/>
  <c r="G26" i="69"/>
  <c r="H26" i="69" s="1"/>
  <c r="AC16" i="69" s="1"/>
  <c r="G27" i="69"/>
  <c r="H27" i="69" s="1"/>
  <c r="AC17" i="69" s="1"/>
  <c r="G14" i="69"/>
  <c r="H14" i="69" s="1"/>
  <c r="AC4" i="69" s="1"/>
  <c r="T36" i="69"/>
  <c r="E483" i="1"/>
  <c r="D553" i="1"/>
  <c r="D329" i="1"/>
  <c r="D265" i="1"/>
  <c r="D169" i="1"/>
  <c r="D128" i="1"/>
  <c r="D95" i="1"/>
  <c r="D68" i="1"/>
  <c r="D64" i="1"/>
  <c r="D56" i="1"/>
  <c r="D47" i="1"/>
  <c r="D28" i="1"/>
  <c r="H5" i="68"/>
  <c r="H6" i="68"/>
  <c r="E19" i="1" s="1"/>
  <c r="H7" i="68"/>
  <c r="E223" i="1" s="1"/>
  <c r="H8" i="68"/>
  <c r="H9" i="68"/>
  <c r="H10" i="68"/>
  <c r="H11" i="68"/>
  <c r="H12" i="68"/>
  <c r="H13" i="68"/>
  <c r="E99" i="1" s="1"/>
  <c r="H14" i="68"/>
  <c r="H15" i="68"/>
  <c r="E231" i="1" s="1"/>
  <c r="H16" i="68"/>
  <c r="E195" i="1" s="1"/>
  <c r="H17" i="68"/>
  <c r="H18" i="68"/>
  <c r="H19" i="68"/>
  <c r="H20" i="68"/>
  <c r="E523" i="1" s="1"/>
  <c r="H21" i="68"/>
  <c r="H22" i="68"/>
  <c r="H23" i="68"/>
  <c r="H24" i="68"/>
  <c r="H25" i="68"/>
  <c r="E451" i="1" s="1"/>
  <c r="H26" i="68"/>
  <c r="H27" i="68"/>
  <c r="H28" i="68"/>
  <c r="H29" i="68"/>
  <c r="H30" i="68"/>
  <c r="H31" i="68"/>
  <c r="E323" i="1" s="1"/>
  <c r="H32" i="68"/>
  <c r="H33" i="68"/>
  <c r="H34" i="68"/>
  <c r="H35" i="68"/>
  <c r="H36" i="68"/>
  <c r="H37" i="68"/>
  <c r="E259" i="1" s="1"/>
  <c r="H4" i="68"/>
  <c r="G5" i="68"/>
  <c r="D135" i="1" s="1"/>
  <c r="G6" i="68"/>
  <c r="D20" i="1" s="1"/>
  <c r="G7" i="68"/>
  <c r="D227" i="1" s="1"/>
  <c r="G8" i="68"/>
  <c r="D115" i="1" s="1"/>
  <c r="G9" i="68"/>
  <c r="D38" i="1" s="1"/>
  <c r="G10" i="68"/>
  <c r="D81" i="1" s="1"/>
  <c r="G11" i="68"/>
  <c r="D60" i="1" s="1"/>
  <c r="G12" i="68"/>
  <c r="G13" i="68"/>
  <c r="D99" i="1" s="1"/>
  <c r="G14" i="68"/>
  <c r="D483" i="1" s="1"/>
  <c r="G15" i="68"/>
  <c r="D235" i="1" s="1"/>
  <c r="G16" i="68"/>
  <c r="D195" i="1" s="1"/>
  <c r="G17" i="68"/>
  <c r="G18" i="68"/>
  <c r="D507" i="1" s="1"/>
  <c r="G19" i="68"/>
  <c r="D377" i="1" s="1"/>
  <c r="G20" i="68"/>
  <c r="D531" i="1" s="1"/>
  <c r="G21" i="68"/>
  <c r="D539" i="1" s="1"/>
  <c r="G22" i="68"/>
  <c r="D419" i="1" s="1"/>
  <c r="G23" i="68"/>
  <c r="D425" i="1" s="1"/>
  <c r="G24" i="68"/>
  <c r="D605" i="1" s="1"/>
  <c r="G25" i="68"/>
  <c r="G26" i="68"/>
  <c r="D395" i="1" s="1"/>
  <c r="G27" i="68"/>
  <c r="G28" i="68"/>
  <c r="G29" i="68"/>
  <c r="D307" i="1" s="1"/>
  <c r="G30" i="68"/>
  <c r="G31" i="68"/>
  <c r="D323" i="1" s="1"/>
  <c r="G32" i="68"/>
  <c r="D579" i="1" s="1"/>
  <c r="G33" i="68"/>
  <c r="G34" i="68"/>
  <c r="D347" i="1" s="1"/>
  <c r="G35" i="68"/>
  <c r="D339" i="1" s="1"/>
  <c r="G36" i="68"/>
  <c r="G37" i="68"/>
  <c r="D251" i="1" s="1"/>
  <c r="G4" i="68"/>
  <c r="D154" i="1" s="1"/>
  <c r="D14" i="1" l="1"/>
  <c r="D83" i="1"/>
  <c r="D489" i="1"/>
  <c r="D18" i="1"/>
  <c r="D59" i="1"/>
  <c r="D73" i="1"/>
  <c r="D84" i="1"/>
  <c r="D138" i="1"/>
  <c r="D233" i="1"/>
  <c r="D361" i="1"/>
  <c r="D521" i="1"/>
  <c r="AB157" i="70"/>
  <c r="AB173" i="70"/>
  <c r="AB197" i="70"/>
  <c r="AB217" i="70"/>
  <c r="AB57" i="70"/>
  <c r="AB107" i="70"/>
  <c r="AB185" i="70"/>
  <c r="AB221" i="70"/>
  <c r="D9" i="1"/>
  <c r="D19" i="1"/>
  <c r="D74" i="1"/>
  <c r="D152" i="1"/>
  <c r="D393" i="1"/>
  <c r="D10" i="1"/>
  <c r="D23" i="1"/>
  <c r="D55" i="1"/>
  <c r="D65" i="1"/>
  <c r="D79" i="1"/>
  <c r="D96" i="1"/>
  <c r="D153" i="1"/>
  <c r="D297" i="1"/>
  <c r="E227" i="1"/>
  <c r="AB74" i="70"/>
  <c r="AB90" i="70"/>
  <c r="AB133" i="70"/>
  <c r="AB149" i="70"/>
  <c r="AB141" i="70"/>
  <c r="AB169" i="70"/>
  <c r="AB181" i="70"/>
  <c r="AB229" i="70"/>
  <c r="AB237" i="70"/>
  <c r="H162" i="70"/>
  <c r="AC152" i="70" s="1"/>
  <c r="H215" i="70"/>
  <c r="AC205" i="70" s="1"/>
  <c r="H224" i="70"/>
  <c r="AC214" i="70" s="1"/>
  <c r="D106" i="1"/>
  <c r="D288" i="1"/>
  <c r="D280" i="1"/>
  <c r="D272" i="1"/>
  <c r="D287" i="1"/>
  <c r="D279" i="1"/>
  <c r="D271" i="1"/>
  <c r="D286" i="1"/>
  <c r="D278" i="1"/>
  <c r="D270" i="1"/>
  <c r="D285" i="1"/>
  <c r="D277" i="1"/>
  <c r="D284" i="1"/>
  <c r="D276" i="1"/>
  <c r="D290" i="1"/>
  <c r="D282" i="1"/>
  <c r="D274" i="1"/>
  <c r="D456" i="1"/>
  <c r="D448" i="1"/>
  <c r="D463" i="1"/>
  <c r="D455" i="1"/>
  <c r="D447" i="1"/>
  <c r="D462" i="1"/>
  <c r="D454" i="1"/>
  <c r="D446" i="1"/>
  <c r="D461" i="1"/>
  <c r="D453" i="1"/>
  <c r="D445" i="1"/>
  <c r="D460" i="1"/>
  <c r="D452" i="1"/>
  <c r="D444" i="1"/>
  <c r="D458" i="1"/>
  <c r="D450" i="1"/>
  <c r="D176" i="1"/>
  <c r="D175" i="1"/>
  <c r="D167" i="1"/>
  <c r="D174" i="1"/>
  <c r="D166" i="1"/>
  <c r="D173" i="1"/>
  <c r="D165" i="1"/>
  <c r="D180" i="1"/>
  <c r="D172" i="1"/>
  <c r="D178" i="1"/>
  <c r="D170" i="1"/>
  <c r="D45" i="1"/>
  <c r="D37" i="1"/>
  <c r="D29" i="1"/>
  <c r="E334" i="1"/>
  <c r="E326" i="1"/>
  <c r="E341" i="1"/>
  <c r="E333" i="1"/>
  <c r="E340" i="1"/>
  <c r="E332" i="1"/>
  <c r="E338" i="1"/>
  <c r="E330" i="1"/>
  <c r="E337" i="1"/>
  <c r="E329" i="1"/>
  <c r="E336" i="1"/>
  <c r="E328" i="1"/>
  <c r="E339" i="1"/>
  <c r="E335" i="1"/>
  <c r="E331" i="1"/>
  <c r="E327" i="1"/>
  <c r="E590" i="1"/>
  <c r="E582" i="1"/>
  <c r="E589" i="1"/>
  <c r="E581" i="1"/>
  <c r="E588" i="1"/>
  <c r="E580" i="1"/>
  <c r="E586" i="1"/>
  <c r="E593" i="1"/>
  <c r="E585" i="1"/>
  <c r="E592" i="1"/>
  <c r="E584" i="1"/>
  <c r="E591" i="1"/>
  <c r="E583" i="1"/>
  <c r="E382" i="1"/>
  <c r="E374" i="1"/>
  <c r="E366" i="1"/>
  <c r="E381" i="1"/>
  <c r="E373" i="1"/>
  <c r="E365" i="1"/>
  <c r="E380" i="1"/>
  <c r="E372" i="1"/>
  <c r="E364" i="1"/>
  <c r="E378" i="1"/>
  <c r="E370" i="1"/>
  <c r="E377" i="1"/>
  <c r="E369" i="1"/>
  <c r="E376" i="1"/>
  <c r="E368" i="1"/>
  <c r="E379" i="1"/>
  <c r="E375" i="1"/>
  <c r="E371" i="1"/>
  <c r="E367" i="1"/>
  <c r="E363" i="1"/>
  <c r="E62" i="1"/>
  <c r="E54" i="1"/>
  <c r="E69" i="1"/>
  <c r="E61" i="1"/>
  <c r="E53" i="1"/>
  <c r="E68" i="1"/>
  <c r="E60" i="1"/>
  <c r="E52" i="1"/>
  <c r="E66" i="1"/>
  <c r="E58" i="1"/>
  <c r="E65" i="1"/>
  <c r="E57" i="1"/>
  <c r="E64" i="1"/>
  <c r="E56" i="1"/>
  <c r="E59" i="1"/>
  <c r="E55" i="1"/>
  <c r="E63" i="1"/>
  <c r="D27" i="1"/>
  <c r="D36" i="1"/>
  <c r="D46" i="1"/>
  <c r="D105" i="1"/>
  <c r="D127" i="1"/>
  <c r="D137" i="1"/>
  <c r="D168" i="1"/>
  <c r="D259" i="1"/>
  <c r="D291" i="1"/>
  <c r="D355" i="1"/>
  <c r="D387" i="1"/>
  <c r="D451" i="1"/>
  <c r="D515" i="1"/>
  <c r="D547" i="1"/>
  <c r="D110" i="1"/>
  <c r="D109" i="1"/>
  <c r="E510" i="1"/>
  <c r="E502" i="1"/>
  <c r="E494" i="1"/>
  <c r="E509" i="1"/>
  <c r="E501" i="1"/>
  <c r="E493" i="1"/>
  <c r="E508" i="1"/>
  <c r="E500" i="1"/>
  <c r="E492" i="1"/>
  <c r="E506" i="1"/>
  <c r="E498" i="1"/>
  <c r="E490" i="1"/>
  <c r="E505" i="1"/>
  <c r="E497" i="1"/>
  <c r="E489" i="1"/>
  <c r="E504" i="1"/>
  <c r="E496" i="1"/>
  <c r="E488" i="1"/>
  <c r="E507" i="1"/>
  <c r="E503" i="1"/>
  <c r="E499" i="1"/>
  <c r="E495" i="1"/>
  <c r="E491" i="1"/>
  <c r="E487" i="1"/>
  <c r="D440" i="1"/>
  <c r="D432" i="1"/>
  <c r="D424" i="1"/>
  <c r="D439" i="1"/>
  <c r="D431" i="1"/>
  <c r="D423" i="1"/>
  <c r="D438" i="1"/>
  <c r="D430" i="1"/>
  <c r="D422" i="1"/>
  <c r="D437" i="1"/>
  <c r="D429" i="1"/>
  <c r="D436" i="1"/>
  <c r="D428" i="1"/>
  <c r="D442" i="1"/>
  <c r="D434" i="1"/>
  <c r="D426" i="1"/>
  <c r="D224" i="1"/>
  <c r="D216" i="1"/>
  <c r="D208" i="1"/>
  <c r="D223" i="1"/>
  <c r="D215" i="1"/>
  <c r="D207" i="1"/>
  <c r="D222" i="1"/>
  <c r="D214" i="1"/>
  <c r="D206" i="1"/>
  <c r="D221" i="1"/>
  <c r="D213" i="1"/>
  <c r="D205" i="1"/>
  <c r="D220" i="1"/>
  <c r="D212" i="1"/>
  <c r="D204" i="1"/>
  <c r="D226" i="1"/>
  <c r="D218" i="1"/>
  <c r="D210" i="1"/>
  <c r="D202" i="1"/>
  <c r="E462" i="1"/>
  <c r="E454" i="1"/>
  <c r="E446" i="1"/>
  <c r="E461" i="1"/>
  <c r="E453" i="1"/>
  <c r="E445" i="1"/>
  <c r="E460" i="1"/>
  <c r="E452" i="1"/>
  <c r="E444" i="1"/>
  <c r="E458" i="1"/>
  <c r="E450" i="1"/>
  <c r="E457" i="1"/>
  <c r="E449" i="1"/>
  <c r="E456" i="1"/>
  <c r="E448" i="1"/>
  <c r="E463" i="1"/>
  <c r="E459" i="1"/>
  <c r="E455" i="1"/>
  <c r="E447" i="1"/>
  <c r="E174" i="1"/>
  <c r="E166" i="1"/>
  <c r="E173" i="1"/>
  <c r="E165" i="1"/>
  <c r="E180" i="1"/>
  <c r="E172" i="1"/>
  <c r="E178" i="1"/>
  <c r="E170" i="1"/>
  <c r="E177" i="1"/>
  <c r="E169" i="1"/>
  <c r="E176" i="1"/>
  <c r="E168" i="1"/>
  <c r="E179" i="1"/>
  <c r="E175" i="1"/>
  <c r="E171" i="1"/>
  <c r="E167" i="1"/>
  <c r="E46" i="1"/>
  <c r="E38" i="1"/>
  <c r="E30" i="1"/>
  <c r="E45" i="1"/>
  <c r="E37" i="1"/>
  <c r="E29" i="1"/>
  <c r="E44" i="1"/>
  <c r="E36" i="1"/>
  <c r="E28" i="1"/>
  <c r="E50" i="1"/>
  <c r="E42" i="1"/>
  <c r="E34" i="1"/>
  <c r="E26" i="1"/>
  <c r="E49" i="1"/>
  <c r="E41" i="1"/>
  <c r="E48" i="1"/>
  <c r="E40" i="1"/>
  <c r="E32" i="1"/>
  <c r="E31" i="1"/>
  <c r="E51" i="1"/>
  <c r="E27" i="1"/>
  <c r="E47" i="1"/>
  <c r="E43" i="1"/>
  <c r="E39" i="1"/>
  <c r="E33" i="1"/>
  <c r="D11" i="1"/>
  <c r="D30" i="1"/>
  <c r="D39" i="1"/>
  <c r="D48" i="1"/>
  <c r="D57" i="1"/>
  <c r="D66" i="1"/>
  <c r="D75" i="1"/>
  <c r="D87" i="1"/>
  <c r="D97" i="1"/>
  <c r="D107" i="1"/>
  <c r="D119" i="1"/>
  <c r="D129" i="1"/>
  <c r="D139" i="1"/>
  <c r="D171" i="1"/>
  <c r="D203" i="1"/>
  <c r="D267" i="1"/>
  <c r="D299" i="1"/>
  <c r="D331" i="1"/>
  <c r="D363" i="1"/>
  <c r="D427" i="1"/>
  <c r="D459" i="1"/>
  <c r="D491" i="1"/>
  <c r="D523" i="1"/>
  <c r="D555" i="1"/>
  <c r="D200" i="1"/>
  <c r="D192" i="1"/>
  <c r="D184" i="1"/>
  <c r="D199" i="1"/>
  <c r="D191" i="1"/>
  <c r="D183" i="1"/>
  <c r="D198" i="1"/>
  <c r="D190" i="1"/>
  <c r="D182" i="1"/>
  <c r="D197" i="1"/>
  <c r="D189" i="1"/>
  <c r="D181" i="1"/>
  <c r="D196" i="1"/>
  <c r="D188" i="1"/>
  <c r="D194" i="1"/>
  <c r="D186" i="1"/>
  <c r="E390" i="1"/>
  <c r="E389" i="1"/>
  <c r="E396" i="1"/>
  <c r="E388" i="1"/>
  <c r="E394" i="1"/>
  <c r="E386" i="1"/>
  <c r="E393" i="1"/>
  <c r="E385" i="1"/>
  <c r="E392" i="1"/>
  <c r="E384" i="1"/>
  <c r="E395" i="1"/>
  <c r="E391" i="1"/>
  <c r="E383" i="1"/>
  <c r="D320" i="1"/>
  <c r="D312" i="1"/>
  <c r="D319" i="1"/>
  <c r="D311" i="1"/>
  <c r="D318" i="1"/>
  <c r="D310" i="1"/>
  <c r="D325" i="1"/>
  <c r="D317" i="1"/>
  <c r="D309" i="1"/>
  <c r="D324" i="1"/>
  <c r="D316" i="1"/>
  <c r="D322" i="1"/>
  <c r="D314" i="1"/>
  <c r="D240" i="1"/>
  <c r="D232" i="1"/>
  <c r="D239" i="1"/>
  <c r="D231" i="1"/>
  <c r="D238" i="1"/>
  <c r="D230" i="1"/>
  <c r="D245" i="1"/>
  <c r="D237" i="1"/>
  <c r="D229" i="1"/>
  <c r="D244" i="1"/>
  <c r="D236" i="1"/>
  <c r="D228" i="1"/>
  <c r="D242" i="1"/>
  <c r="D234" i="1"/>
  <c r="E286" i="1"/>
  <c r="E278" i="1"/>
  <c r="E270" i="1"/>
  <c r="E285" i="1"/>
  <c r="E277" i="1"/>
  <c r="E284" i="1"/>
  <c r="E276" i="1"/>
  <c r="E290" i="1"/>
  <c r="E282" i="1"/>
  <c r="E274" i="1"/>
  <c r="E289" i="1"/>
  <c r="E281" i="1"/>
  <c r="E273" i="1"/>
  <c r="E288" i="1"/>
  <c r="E280" i="1"/>
  <c r="E272" i="1"/>
  <c r="E283" i="1"/>
  <c r="E279" i="1"/>
  <c r="E275" i="1"/>
  <c r="E271" i="1"/>
  <c r="E287" i="1"/>
  <c r="D159" i="1"/>
  <c r="D151" i="1"/>
  <c r="D143" i="1"/>
  <c r="D158" i="1"/>
  <c r="D150" i="1"/>
  <c r="D142" i="1"/>
  <c r="D157" i="1"/>
  <c r="D149" i="1"/>
  <c r="D141" i="1"/>
  <c r="D164" i="1"/>
  <c r="D156" i="1"/>
  <c r="D148" i="1"/>
  <c r="D416" i="1"/>
  <c r="D408" i="1"/>
  <c r="D400" i="1"/>
  <c r="D415" i="1"/>
  <c r="D407" i="1"/>
  <c r="D399" i="1"/>
  <c r="D414" i="1"/>
  <c r="D406" i="1"/>
  <c r="D398" i="1"/>
  <c r="D421" i="1"/>
  <c r="D413" i="1"/>
  <c r="D405" i="1"/>
  <c r="D397" i="1"/>
  <c r="D420" i="1"/>
  <c r="D412" i="1"/>
  <c r="D404" i="1"/>
  <c r="D418" i="1"/>
  <c r="D410" i="1"/>
  <c r="D402" i="1"/>
  <c r="D480" i="1"/>
  <c r="D472" i="1"/>
  <c r="D464" i="1"/>
  <c r="D479" i="1"/>
  <c r="D471" i="1"/>
  <c r="D486" i="1"/>
  <c r="D478" i="1"/>
  <c r="D470" i="1"/>
  <c r="D485" i="1"/>
  <c r="D477" i="1"/>
  <c r="D469" i="1"/>
  <c r="D484" i="1"/>
  <c r="D476" i="1"/>
  <c r="D468" i="1"/>
  <c r="D482" i="1"/>
  <c r="D474" i="1"/>
  <c r="D466" i="1"/>
  <c r="D21" i="1"/>
  <c r="D13" i="1"/>
  <c r="E574" i="1"/>
  <c r="E566" i="1"/>
  <c r="E573" i="1"/>
  <c r="E565" i="1"/>
  <c r="E572" i="1"/>
  <c r="E564" i="1"/>
  <c r="E578" i="1"/>
  <c r="E570" i="1"/>
  <c r="E562" i="1"/>
  <c r="E577" i="1"/>
  <c r="E569" i="1"/>
  <c r="E561" i="1"/>
  <c r="E576" i="1"/>
  <c r="E568" i="1"/>
  <c r="E560" i="1"/>
  <c r="E575" i="1"/>
  <c r="E567" i="1"/>
  <c r="E559" i="1"/>
  <c r="E571" i="1"/>
  <c r="E563" i="1"/>
  <c r="E579" i="1"/>
  <c r="E614" i="1"/>
  <c r="E606" i="1"/>
  <c r="E598" i="1"/>
  <c r="E613" i="1"/>
  <c r="E605" i="1"/>
  <c r="E597" i="1"/>
  <c r="E612" i="1"/>
  <c r="E604" i="1"/>
  <c r="E596" i="1"/>
  <c r="E611" i="1"/>
  <c r="E618" i="1"/>
  <c r="E610" i="1"/>
  <c r="E602" i="1"/>
  <c r="E594" i="1"/>
  <c r="E617" i="1"/>
  <c r="E609" i="1"/>
  <c r="E601" i="1"/>
  <c r="E616" i="1"/>
  <c r="E608" i="1"/>
  <c r="E600" i="1"/>
  <c r="E615" i="1"/>
  <c r="E607" i="1"/>
  <c r="E599" i="1"/>
  <c r="E603" i="1"/>
  <c r="E595" i="1"/>
  <c r="E198" i="1"/>
  <c r="E190" i="1"/>
  <c r="E182" i="1"/>
  <c r="E197" i="1"/>
  <c r="E189" i="1"/>
  <c r="E181" i="1"/>
  <c r="E196" i="1"/>
  <c r="E188" i="1"/>
  <c r="E194" i="1"/>
  <c r="E186" i="1"/>
  <c r="E201" i="1"/>
  <c r="E193" i="1"/>
  <c r="E185" i="1"/>
  <c r="E200" i="1"/>
  <c r="E192" i="1"/>
  <c r="E184" i="1"/>
  <c r="E187" i="1"/>
  <c r="E183" i="1"/>
  <c r="E199" i="1"/>
  <c r="E191" i="1"/>
  <c r="E110" i="1"/>
  <c r="E109" i="1"/>
  <c r="E116" i="1"/>
  <c r="E108" i="1"/>
  <c r="E114" i="1"/>
  <c r="E106" i="1"/>
  <c r="E113" i="1"/>
  <c r="E105" i="1"/>
  <c r="E112" i="1"/>
  <c r="E104" i="1"/>
  <c r="E115" i="1"/>
  <c r="E111" i="1"/>
  <c r="E107" i="1"/>
  <c r="E103" i="1"/>
  <c r="D12" i="1"/>
  <c r="D22" i="1"/>
  <c r="D31" i="1"/>
  <c r="D40" i="1"/>
  <c r="D49" i="1"/>
  <c r="D58" i="1"/>
  <c r="D67" i="1"/>
  <c r="D76" i="1"/>
  <c r="D88" i="1"/>
  <c r="D98" i="1"/>
  <c r="D108" i="1"/>
  <c r="D120" i="1"/>
  <c r="D130" i="1"/>
  <c r="D140" i="1"/>
  <c r="D155" i="1"/>
  <c r="D177" i="1"/>
  <c r="D209" i="1"/>
  <c r="D241" i="1"/>
  <c r="D273" i="1"/>
  <c r="D305" i="1"/>
  <c r="D337" i="1"/>
  <c r="D369" i="1"/>
  <c r="D401" i="1"/>
  <c r="D433" i="1"/>
  <c r="D465" i="1"/>
  <c r="D497" i="1"/>
  <c r="D529" i="1"/>
  <c r="D563" i="1"/>
  <c r="E35" i="1"/>
  <c r="E291" i="1"/>
  <c r="E587" i="1"/>
  <c r="E358" i="1"/>
  <c r="E350" i="1"/>
  <c r="E342" i="1"/>
  <c r="E357" i="1"/>
  <c r="E349" i="1"/>
  <c r="E356" i="1"/>
  <c r="E348" i="1"/>
  <c r="E362" i="1"/>
  <c r="E354" i="1"/>
  <c r="E346" i="1"/>
  <c r="E361" i="1"/>
  <c r="E353" i="1"/>
  <c r="E345" i="1"/>
  <c r="E360" i="1"/>
  <c r="E352" i="1"/>
  <c r="E344" i="1"/>
  <c r="E347" i="1"/>
  <c r="E343" i="1"/>
  <c r="E359" i="1"/>
  <c r="E351" i="1"/>
  <c r="E78" i="1"/>
  <c r="E70" i="1"/>
  <c r="E77" i="1"/>
  <c r="E84" i="1"/>
  <c r="E76" i="1"/>
  <c r="E82" i="1"/>
  <c r="E74" i="1"/>
  <c r="E81" i="1"/>
  <c r="E73" i="1"/>
  <c r="E80" i="1"/>
  <c r="E72" i="1"/>
  <c r="E83" i="1"/>
  <c r="E79" i="1"/>
  <c r="E75" i="1"/>
  <c r="E71" i="1"/>
  <c r="D116" i="1"/>
  <c r="D41" i="1"/>
  <c r="D111" i="1"/>
  <c r="D121" i="1"/>
  <c r="D131" i="1"/>
  <c r="D144" i="1"/>
  <c r="D160" i="1"/>
  <c r="D179" i="1"/>
  <c r="D211" i="1"/>
  <c r="D243" i="1"/>
  <c r="D275" i="1"/>
  <c r="D371" i="1"/>
  <c r="D403" i="1"/>
  <c r="D435" i="1"/>
  <c r="D467" i="1"/>
  <c r="D499" i="1"/>
  <c r="D571" i="1"/>
  <c r="E67" i="1"/>
  <c r="D457" i="1"/>
  <c r="D102" i="1"/>
  <c r="D94" i="1"/>
  <c r="D86" i="1"/>
  <c r="D101" i="1"/>
  <c r="D93" i="1"/>
  <c r="D85" i="1"/>
  <c r="D50" i="1"/>
  <c r="D528" i="1"/>
  <c r="D520" i="1"/>
  <c r="D512" i="1"/>
  <c r="D527" i="1"/>
  <c r="D519" i="1"/>
  <c r="D511" i="1"/>
  <c r="D534" i="1"/>
  <c r="D526" i="1"/>
  <c r="D518" i="1"/>
  <c r="D533" i="1"/>
  <c r="D525" i="1"/>
  <c r="D517" i="1"/>
  <c r="D532" i="1"/>
  <c r="D524" i="1"/>
  <c r="D516" i="1"/>
  <c r="D530" i="1"/>
  <c r="D522" i="1"/>
  <c r="D514" i="1"/>
  <c r="E158" i="1"/>
  <c r="E150" i="1"/>
  <c r="E142" i="1"/>
  <c r="E157" i="1"/>
  <c r="E149" i="1"/>
  <c r="E141" i="1"/>
  <c r="E164" i="1"/>
  <c r="E156" i="1"/>
  <c r="E148" i="1"/>
  <c r="E140" i="1"/>
  <c r="E162" i="1"/>
  <c r="E154" i="1"/>
  <c r="E146" i="1"/>
  <c r="E161" i="1"/>
  <c r="E153" i="1"/>
  <c r="E145" i="1"/>
  <c r="E160" i="1"/>
  <c r="E152" i="1"/>
  <c r="E144" i="1"/>
  <c r="E155" i="1"/>
  <c r="E151" i="1"/>
  <c r="E147" i="1"/>
  <c r="E143" i="1"/>
  <c r="E159" i="1"/>
  <c r="E22" i="1"/>
  <c r="E14" i="1"/>
  <c r="E21" i="1"/>
  <c r="E13" i="1"/>
  <c r="E20" i="1"/>
  <c r="E12" i="1"/>
  <c r="E18" i="1"/>
  <c r="E10" i="1"/>
  <c r="E16" i="1"/>
  <c r="E15" i="1"/>
  <c r="E11" i="1"/>
  <c r="E25" i="1"/>
  <c r="E9" i="1"/>
  <c r="E24" i="1"/>
  <c r="E8" i="1"/>
  <c r="E23" i="1"/>
  <c r="E17" i="1"/>
  <c r="D15" i="1"/>
  <c r="D33" i="1"/>
  <c r="D42" i="1"/>
  <c r="D51" i="1"/>
  <c r="D70" i="1"/>
  <c r="D80" i="1"/>
  <c r="D90" i="1"/>
  <c r="D100" i="1"/>
  <c r="D112" i="1"/>
  <c r="D122" i="1"/>
  <c r="D132" i="1"/>
  <c r="D145" i="1"/>
  <c r="D161" i="1"/>
  <c r="D185" i="1"/>
  <c r="D217" i="1"/>
  <c r="D249" i="1"/>
  <c r="D281" i="1"/>
  <c r="D313" i="1"/>
  <c r="D345" i="1"/>
  <c r="D409" i="1"/>
  <c r="D441" i="1"/>
  <c r="D473" i="1"/>
  <c r="D505" i="1"/>
  <c r="D537" i="1"/>
  <c r="E355" i="1"/>
  <c r="D617" i="1"/>
  <c r="D609" i="1"/>
  <c r="D616" i="1"/>
  <c r="D608" i="1"/>
  <c r="D600" i="1"/>
  <c r="D613" i="1"/>
  <c r="D603" i="1"/>
  <c r="D594" i="1"/>
  <c r="D612" i="1"/>
  <c r="D602" i="1"/>
  <c r="D611" i="1"/>
  <c r="D601" i="1"/>
  <c r="D610" i="1"/>
  <c r="D599" i="1"/>
  <c r="D607" i="1"/>
  <c r="D598" i="1"/>
  <c r="D618" i="1"/>
  <c r="D606" i="1"/>
  <c r="D597" i="1"/>
  <c r="D614" i="1"/>
  <c r="D604" i="1"/>
  <c r="D595" i="1"/>
  <c r="D304" i="1"/>
  <c r="D296" i="1"/>
  <c r="D303" i="1"/>
  <c r="D295" i="1"/>
  <c r="D302" i="1"/>
  <c r="D294" i="1"/>
  <c r="D301" i="1"/>
  <c r="D293" i="1"/>
  <c r="D308" i="1"/>
  <c r="D300" i="1"/>
  <c r="D292" i="1"/>
  <c r="D306" i="1"/>
  <c r="D298" i="1"/>
  <c r="E318" i="1"/>
  <c r="E310" i="1"/>
  <c r="E325" i="1"/>
  <c r="E317" i="1"/>
  <c r="E309" i="1"/>
  <c r="E324" i="1"/>
  <c r="E316" i="1"/>
  <c r="E322" i="1"/>
  <c r="E314" i="1"/>
  <c r="E321" i="1"/>
  <c r="E313" i="1"/>
  <c r="E320" i="1"/>
  <c r="E312" i="1"/>
  <c r="E315" i="1"/>
  <c r="E311" i="1"/>
  <c r="E319" i="1"/>
  <c r="D32" i="1"/>
  <c r="D89" i="1"/>
  <c r="E414" i="1"/>
  <c r="E406" i="1"/>
  <c r="E398" i="1"/>
  <c r="E421" i="1"/>
  <c r="E413" i="1"/>
  <c r="E405" i="1"/>
  <c r="E397" i="1"/>
  <c r="E420" i="1"/>
  <c r="E412" i="1"/>
  <c r="E404" i="1"/>
  <c r="E418" i="1"/>
  <c r="E410" i="1"/>
  <c r="E402" i="1"/>
  <c r="E417" i="1"/>
  <c r="E409" i="1"/>
  <c r="E401" i="1"/>
  <c r="E416" i="1"/>
  <c r="E408" i="1"/>
  <c r="E400" i="1"/>
  <c r="E411" i="1"/>
  <c r="E407" i="1"/>
  <c r="E403" i="1"/>
  <c r="E399" i="1"/>
  <c r="E415" i="1"/>
  <c r="E486" i="1"/>
  <c r="E478" i="1"/>
  <c r="E470" i="1"/>
  <c r="E485" i="1"/>
  <c r="E477" i="1"/>
  <c r="E469" i="1"/>
  <c r="E484" i="1"/>
  <c r="E476" i="1"/>
  <c r="E468" i="1"/>
  <c r="E482" i="1"/>
  <c r="E474" i="1"/>
  <c r="E466" i="1"/>
  <c r="E481" i="1"/>
  <c r="E473" i="1"/>
  <c r="E465" i="1"/>
  <c r="E480" i="1"/>
  <c r="E472" i="1"/>
  <c r="E464" i="1"/>
  <c r="E475" i="1"/>
  <c r="E471" i="1"/>
  <c r="E467" i="1"/>
  <c r="E479" i="1"/>
  <c r="D24" i="1"/>
  <c r="D336" i="1"/>
  <c r="D328" i="1"/>
  <c r="D335" i="1"/>
  <c r="D327" i="1"/>
  <c r="D334" i="1"/>
  <c r="D326" i="1"/>
  <c r="D341" i="1"/>
  <c r="D333" i="1"/>
  <c r="D340" i="1"/>
  <c r="D332" i="1"/>
  <c r="D338" i="1"/>
  <c r="D330" i="1"/>
  <c r="D592" i="1"/>
  <c r="D585" i="1"/>
  <c r="D593" i="1"/>
  <c r="D584" i="1"/>
  <c r="D591" i="1"/>
  <c r="D583" i="1"/>
  <c r="D590" i="1"/>
  <c r="D582" i="1"/>
  <c r="D589" i="1"/>
  <c r="D581" i="1"/>
  <c r="D588" i="1"/>
  <c r="D580" i="1"/>
  <c r="D586" i="1"/>
  <c r="D376" i="1"/>
  <c r="D368" i="1"/>
  <c r="D375" i="1"/>
  <c r="D367" i="1"/>
  <c r="D382" i="1"/>
  <c r="D374" i="1"/>
  <c r="D366" i="1"/>
  <c r="D381" i="1"/>
  <c r="D373" i="1"/>
  <c r="D365" i="1"/>
  <c r="D380" i="1"/>
  <c r="D372" i="1"/>
  <c r="D364" i="1"/>
  <c r="D378" i="1"/>
  <c r="D370" i="1"/>
  <c r="D69" i="1"/>
  <c r="D61" i="1"/>
  <c r="D53" i="1"/>
  <c r="E262" i="1"/>
  <c r="E254" i="1"/>
  <c r="E246" i="1"/>
  <c r="E269" i="1"/>
  <c r="E261" i="1"/>
  <c r="E253" i="1"/>
  <c r="E268" i="1"/>
  <c r="E260" i="1"/>
  <c r="E252" i="1"/>
  <c r="E266" i="1"/>
  <c r="E258" i="1"/>
  <c r="E250" i="1"/>
  <c r="E265" i="1"/>
  <c r="E257" i="1"/>
  <c r="E249" i="1"/>
  <c r="E264" i="1"/>
  <c r="E256" i="1"/>
  <c r="E248" i="1"/>
  <c r="E251" i="1"/>
  <c r="E247" i="1"/>
  <c r="E267" i="1"/>
  <c r="E263" i="1"/>
  <c r="E255" i="1"/>
  <c r="E302" i="1"/>
  <c r="E294" i="1"/>
  <c r="E301" i="1"/>
  <c r="E293" i="1"/>
  <c r="E308" i="1"/>
  <c r="E300" i="1"/>
  <c r="E292" i="1"/>
  <c r="E306" i="1"/>
  <c r="E298" i="1"/>
  <c r="E305" i="1"/>
  <c r="E297" i="1"/>
  <c r="E304" i="1"/>
  <c r="E296" i="1"/>
  <c r="E307" i="1"/>
  <c r="E303" i="1"/>
  <c r="E299" i="1"/>
  <c r="E295" i="1"/>
  <c r="E558" i="1"/>
  <c r="E550" i="1"/>
  <c r="E542" i="1"/>
  <c r="E557" i="1"/>
  <c r="E549" i="1"/>
  <c r="E541" i="1"/>
  <c r="E556" i="1"/>
  <c r="E548" i="1"/>
  <c r="E540" i="1"/>
  <c r="E554" i="1"/>
  <c r="E546" i="1"/>
  <c r="E538" i="1"/>
  <c r="E553" i="1"/>
  <c r="E545" i="1"/>
  <c r="E537" i="1"/>
  <c r="E552" i="1"/>
  <c r="E544" i="1"/>
  <c r="E536" i="1"/>
  <c r="E551" i="1"/>
  <c r="E543" i="1"/>
  <c r="E535" i="1"/>
  <c r="E555" i="1"/>
  <c r="E547" i="1"/>
  <c r="E539" i="1"/>
  <c r="E102" i="1"/>
  <c r="E94" i="1"/>
  <c r="E86" i="1"/>
  <c r="E101" i="1"/>
  <c r="E93" i="1"/>
  <c r="E85" i="1"/>
  <c r="E100" i="1"/>
  <c r="E92" i="1"/>
  <c r="E98" i="1"/>
  <c r="E90" i="1"/>
  <c r="E97" i="1"/>
  <c r="E89" i="1"/>
  <c r="E96" i="1"/>
  <c r="E88" i="1"/>
  <c r="E91" i="1"/>
  <c r="E87" i="1"/>
  <c r="E95" i="1"/>
  <c r="E134" i="1"/>
  <c r="E126" i="1"/>
  <c r="E118" i="1"/>
  <c r="E133" i="1"/>
  <c r="E125" i="1"/>
  <c r="E117" i="1"/>
  <c r="E132" i="1"/>
  <c r="E124" i="1"/>
  <c r="E138" i="1"/>
  <c r="E130" i="1"/>
  <c r="E122" i="1"/>
  <c r="E137" i="1"/>
  <c r="E129" i="1"/>
  <c r="E121" i="1"/>
  <c r="E136" i="1"/>
  <c r="E128" i="1"/>
  <c r="E120" i="1"/>
  <c r="E123" i="1"/>
  <c r="E119" i="1"/>
  <c r="E139" i="1"/>
  <c r="E135" i="1"/>
  <c r="E127" i="1"/>
  <c r="D16" i="1"/>
  <c r="D25" i="1"/>
  <c r="D34" i="1"/>
  <c r="D43" i="1"/>
  <c r="D52" i="1"/>
  <c r="D62" i="1"/>
  <c r="D71" i="1"/>
  <c r="D91" i="1"/>
  <c r="D103" i="1"/>
  <c r="D113" i="1"/>
  <c r="D123" i="1"/>
  <c r="D146" i="1"/>
  <c r="D162" i="1"/>
  <c r="D187" i="1"/>
  <c r="D219" i="1"/>
  <c r="D283" i="1"/>
  <c r="D315" i="1"/>
  <c r="D379" i="1"/>
  <c r="D411" i="1"/>
  <c r="D443" i="1"/>
  <c r="D475" i="1"/>
  <c r="D587" i="1"/>
  <c r="E131" i="1"/>
  <c r="E387" i="1"/>
  <c r="D577" i="1"/>
  <c r="D569" i="1"/>
  <c r="D561" i="1"/>
  <c r="D576" i="1"/>
  <c r="D568" i="1"/>
  <c r="D560" i="1"/>
  <c r="D575" i="1"/>
  <c r="D567" i="1"/>
  <c r="D559" i="1"/>
  <c r="D574" i="1"/>
  <c r="D566" i="1"/>
  <c r="D573" i="1"/>
  <c r="D565" i="1"/>
  <c r="D572" i="1"/>
  <c r="D564" i="1"/>
  <c r="D578" i="1"/>
  <c r="D570" i="1"/>
  <c r="D562" i="1"/>
  <c r="D201" i="1"/>
  <c r="D615" i="1"/>
  <c r="D264" i="1"/>
  <c r="D256" i="1"/>
  <c r="D248" i="1"/>
  <c r="D263" i="1"/>
  <c r="D255" i="1"/>
  <c r="D247" i="1"/>
  <c r="D262" i="1"/>
  <c r="D254" i="1"/>
  <c r="D246" i="1"/>
  <c r="D269" i="1"/>
  <c r="D261" i="1"/>
  <c r="D253" i="1"/>
  <c r="D268" i="1"/>
  <c r="D260" i="1"/>
  <c r="D252" i="1"/>
  <c r="D266" i="1"/>
  <c r="D258" i="1"/>
  <c r="D250" i="1"/>
  <c r="D552" i="1"/>
  <c r="D544" i="1"/>
  <c r="D536" i="1"/>
  <c r="D551" i="1"/>
  <c r="D543" i="1"/>
  <c r="D535" i="1"/>
  <c r="D558" i="1"/>
  <c r="D550" i="1"/>
  <c r="D542" i="1"/>
  <c r="D557" i="1"/>
  <c r="D549" i="1"/>
  <c r="D541" i="1"/>
  <c r="D556" i="1"/>
  <c r="D548" i="1"/>
  <c r="D540" i="1"/>
  <c r="D554" i="1"/>
  <c r="D546" i="1"/>
  <c r="D538" i="1"/>
  <c r="D134" i="1"/>
  <c r="D126" i="1"/>
  <c r="D118" i="1"/>
  <c r="D133" i="1"/>
  <c r="D125" i="1"/>
  <c r="D117" i="1"/>
  <c r="E438" i="1"/>
  <c r="E430" i="1"/>
  <c r="E422" i="1"/>
  <c r="E437" i="1"/>
  <c r="E429" i="1"/>
  <c r="E436" i="1"/>
  <c r="E428" i="1"/>
  <c r="E442" i="1"/>
  <c r="E434" i="1"/>
  <c r="E426" i="1"/>
  <c r="E441" i="1"/>
  <c r="E433" i="1"/>
  <c r="E425" i="1"/>
  <c r="E440" i="1"/>
  <c r="E432" i="1"/>
  <c r="E424" i="1"/>
  <c r="E443" i="1"/>
  <c r="E439" i="1"/>
  <c r="E435" i="1"/>
  <c r="E431" i="1"/>
  <c r="E427" i="1"/>
  <c r="E423" i="1"/>
  <c r="D360" i="1"/>
  <c r="D352" i="1"/>
  <c r="D344" i="1"/>
  <c r="D359" i="1"/>
  <c r="D351" i="1"/>
  <c r="D343" i="1"/>
  <c r="D358" i="1"/>
  <c r="D350" i="1"/>
  <c r="D342" i="1"/>
  <c r="D357" i="1"/>
  <c r="D349" i="1"/>
  <c r="D356" i="1"/>
  <c r="D348" i="1"/>
  <c r="D362" i="1"/>
  <c r="D354" i="1"/>
  <c r="D346" i="1"/>
  <c r="D392" i="1"/>
  <c r="D384" i="1"/>
  <c r="D391" i="1"/>
  <c r="D383" i="1"/>
  <c r="D390" i="1"/>
  <c r="D389" i="1"/>
  <c r="D396" i="1"/>
  <c r="D388" i="1"/>
  <c r="D394" i="1"/>
  <c r="D386" i="1"/>
  <c r="D504" i="1"/>
  <c r="D496" i="1"/>
  <c r="D488" i="1"/>
  <c r="D503" i="1"/>
  <c r="D495" i="1"/>
  <c r="D487" i="1"/>
  <c r="D510" i="1"/>
  <c r="D502" i="1"/>
  <c r="D494" i="1"/>
  <c r="D509" i="1"/>
  <c r="D501" i="1"/>
  <c r="D493" i="1"/>
  <c r="D508" i="1"/>
  <c r="D500" i="1"/>
  <c r="D492" i="1"/>
  <c r="D506" i="1"/>
  <c r="D498" i="1"/>
  <c r="D490" i="1"/>
  <c r="D78" i="1"/>
  <c r="D77" i="1"/>
  <c r="E534" i="1"/>
  <c r="E526" i="1"/>
  <c r="E518" i="1"/>
  <c r="E533" i="1"/>
  <c r="E525" i="1"/>
  <c r="E517" i="1"/>
  <c r="E532" i="1"/>
  <c r="E524" i="1"/>
  <c r="E516" i="1"/>
  <c r="E530" i="1"/>
  <c r="E522" i="1"/>
  <c r="E514" i="1"/>
  <c r="E529" i="1"/>
  <c r="E521" i="1"/>
  <c r="E513" i="1"/>
  <c r="E528" i="1"/>
  <c r="E520" i="1"/>
  <c r="E512" i="1"/>
  <c r="E527" i="1"/>
  <c r="E519" i="1"/>
  <c r="E511" i="1"/>
  <c r="E531" i="1"/>
  <c r="E515" i="1"/>
  <c r="D8" i="1"/>
  <c r="D17" i="1"/>
  <c r="D26" i="1"/>
  <c r="D35" i="1"/>
  <c r="D44" i="1"/>
  <c r="D54" i="1"/>
  <c r="D63" i="1"/>
  <c r="D72" i="1"/>
  <c r="D82" i="1"/>
  <c r="D92" i="1"/>
  <c r="D104" i="1"/>
  <c r="D114" i="1"/>
  <c r="D124" i="1"/>
  <c r="D136" i="1"/>
  <c r="D147" i="1"/>
  <c r="D163" i="1"/>
  <c r="D193" i="1"/>
  <c r="D225" i="1"/>
  <c r="D257" i="1"/>
  <c r="D289" i="1"/>
  <c r="D321" i="1"/>
  <c r="D353" i="1"/>
  <c r="D385" i="1"/>
  <c r="D417" i="1"/>
  <c r="D449" i="1"/>
  <c r="D481" i="1"/>
  <c r="D513" i="1"/>
  <c r="D545" i="1"/>
  <c r="D596" i="1"/>
  <c r="E163" i="1"/>
  <c r="E419" i="1"/>
  <c r="E238" i="1"/>
  <c r="E230" i="1"/>
  <c r="E245" i="1"/>
  <c r="E237" i="1"/>
  <c r="E229" i="1"/>
  <c r="E244" i="1"/>
  <c r="E236" i="1"/>
  <c r="E228" i="1"/>
  <c r="E242" i="1"/>
  <c r="E234" i="1"/>
  <c r="E241" i="1"/>
  <c r="E233" i="1"/>
  <c r="E240" i="1"/>
  <c r="E232" i="1"/>
  <c r="E222" i="1"/>
  <c r="E214" i="1"/>
  <c r="E206" i="1"/>
  <c r="E221" i="1"/>
  <c r="E213" i="1"/>
  <c r="E205" i="1"/>
  <c r="E220" i="1"/>
  <c r="E212" i="1"/>
  <c r="E204" i="1"/>
  <c r="E226" i="1"/>
  <c r="E218" i="1"/>
  <c r="E210" i="1"/>
  <c r="E202" i="1"/>
  <c r="E225" i="1"/>
  <c r="E217" i="1"/>
  <c r="E209" i="1"/>
  <c r="E224" i="1"/>
  <c r="E216" i="1"/>
  <c r="E208" i="1"/>
  <c r="E203" i="1"/>
  <c r="E235" i="1"/>
  <c r="E207" i="1"/>
  <c r="E239" i="1"/>
  <c r="E211" i="1"/>
  <c r="E243" i="1"/>
  <c r="E215" i="1"/>
  <c r="E219" i="1"/>
  <c r="AB97" i="70"/>
  <c r="AB154" i="70"/>
  <c r="AB162" i="70"/>
  <c r="AB194" i="70"/>
  <c r="AB178" i="70"/>
  <c r="AB209" i="70"/>
  <c r="AB234" i="70"/>
  <c r="AB18" i="70"/>
  <c r="AB129" i="70"/>
  <c r="AB188" i="70"/>
  <c r="AB114" i="70"/>
  <c r="AB203" i="70"/>
  <c r="AB226" i="70"/>
  <c r="AB170" i="70"/>
  <c r="AB186" i="70"/>
  <c r="AB202" i="70"/>
  <c r="AB136" i="70"/>
  <c r="AB134" i="70"/>
  <c r="AB213" i="70"/>
  <c r="H163" i="70"/>
  <c r="AC153" i="70" s="1"/>
  <c r="AB241" i="70"/>
  <c r="AB130" i="70"/>
  <c r="H199" i="70"/>
  <c r="AC189" i="70" s="1"/>
  <c r="H214" i="70"/>
  <c r="AC204" i="70" s="1"/>
  <c r="H203" i="70"/>
  <c r="AC193" i="70" s="1"/>
  <c r="AB233" i="70"/>
  <c r="AB110" i="70"/>
  <c r="AB102" i="70"/>
  <c r="AB199" i="70"/>
  <c r="AB223" i="70"/>
  <c r="AB118" i="70"/>
  <c r="AB109" i="70"/>
  <c r="AB117" i="70"/>
  <c r="H60" i="70"/>
  <c r="AC50" i="70" s="1"/>
  <c r="AB111" i="70"/>
  <c r="H185" i="70"/>
  <c r="AC175" i="70" s="1"/>
  <c r="AB100" i="70"/>
  <c r="H161" i="70"/>
  <c r="AC151" i="70" s="1"/>
  <c r="AB89" i="69"/>
  <c r="AB225" i="70"/>
  <c r="AB53" i="70"/>
  <c r="AB145" i="70"/>
  <c r="H134" i="70"/>
  <c r="AC124" i="70" s="1"/>
  <c r="AB74" i="69"/>
  <c r="AB73" i="70"/>
  <c r="AB190" i="70"/>
  <c r="AB99" i="70"/>
  <c r="AB161" i="70"/>
  <c r="H211" i="70"/>
  <c r="AC201" i="70" s="1"/>
  <c r="AB73" i="69"/>
  <c r="AB238" i="70"/>
  <c r="H192" i="70"/>
  <c r="AC182" i="70" s="1"/>
  <c r="AB158" i="70"/>
  <c r="AB85" i="69"/>
  <c r="AB96" i="70"/>
  <c r="AB126" i="70"/>
  <c r="AB174" i="70"/>
  <c r="AB82" i="69"/>
  <c r="AB206" i="70"/>
  <c r="H46" i="69"/>
  <c r="AC36" i="69" s="1"/>
  <c r="AB83" i="69"/>
  <c r="AB75" i="69"/>
  <c r="AB86" i="69"/>
  <c r="AB90" i="69"/>
  <c r="AB115" i="70"/>
  <c r="AB139" i="70"/>
  <c r="AB131" i="70"/>
  <c r="AB200" i="70"/>
  <c r="AB224" i="70"/>
  <c r="H126" i="70"/>
  <c r="AC116" i="70" s="1"/>
  <c r="H194" i="70"/>
  <c r="AC184" i="70" s="1"/>
  <c r="H249" i="70"/>
  <c r="AC239" i="70" s="1"/>
  <c r="AB80" i="69"/>
  <c r="AB72" i="69"/>
  <c r="AB143" i="70"/>
  <c r="AB160" i="70"/>
  <c r="H178" i="70"/>
  <c r="AC168" i="70" s="1"/>
  <c r="H250" i="70"/>
  <c r="AC240" i="70" s="1"/>
  <c r="H111" i="70"/>
  <c r="AC101" i="70" s="1"/>
  <c r="AB79" i="69"/>
  <c r="AB71" i="69"/>
  <c r="H92" i="70"/>
  <c r="AC82" i="70" s="1"/>
  <c r="AB119" i="70"/>
  <c r="H142" i="70"/>
  <c r="AC132" i="70" s="1"/>
  <c r="H241" i="70"/>
  <c r="AC231" i="70" s="1"/>
  <c r="H38" i="69"/>
  <c r="AC28" i="69" s="1"/>
  <c r="AB78" i="69"/>
  <c r="AB70" i="69"/>
  <c r="AB167" i="70"/>
  <c r="AB192" i="70"/>
  <c r="AB183" i="70"/>
  <c r="H201" i="70"/>
  <c r="AC191" i="70" s="1"/>
  <c r="H35" i="69"/>
  <c r="AC25" i="69" s="1"/>
  <c r="H225" i="70"/>
  <c r="AC215" i="70" s="1"/>
  <c r="H20" i="69"/>
  <c r="AC10" i="69" s="1"/>
  <c r="AB77" i="69"/>
  <c r="AB88" i="69"/>
  <c r="AB92" i="69"/>
  <c r="AB125" i="70"/>
  <c r="AB81" i="69"/>
  <c r="AB108" i="70"/>
  <c r="AB84" i="69"/>
  <c r="AB76" i="69"/>
  <c r="AB87" i="69"/>
  <c r="AB91" i="69"/>
  <c r="AB140" i="70"/>
  <c r="AB230" i="70"/>
  <c r="AB222" i="70"/>
  <c r="AB166" i="70"/>
  <c r="H122" i="70"/>
  <c r="AC112" i="70" s="1"/>
  <c r="H114" i="70"/>
  <c r="AC104" i="70" s="1"/>
  <c r="AB98" i="70"/>
  <c r="H123" i="70"/>
  <c r="AC113" i="70" s="1"/>
  <c r="AB207" i="70"/>
  <c r="AB198" i="70"/>
  <c r="AB216" i="70"/>
  <c r="AB150" i="70"/>
  <c r="H113" i="70"/>
  <c r="AC103" i="70" s="1"/>
  <c r="AB210" i="70"/>
  <c r="H187" i="70"/>
  <c r="AC177" i="70" s="1"/>
  <c r="AB176" i="70"/>
  <c r="AB159" i="70"/>
  <c r="H166" i="70"/>
  <c r="AC156" i="70" s="1"/>
  <c r="H152" i="70"/>
  <c r="AC142" i="70" s="1"/>
  <c r="H68" i="70"/>
  <c r="AC58" i="70" s="1"/>
  <c r="H104" i="70"/>
  <c r="AC94" i="70" s="1"/>
  <c r="H105" i="70"/>
  <c r="AC95" i="70" s="1"/>
  <c r="AB81" i="70"/>
  <c r="H40" i="70"/>
  <c r="AC30" i="70" s="1"/>
  <c r="H41" i="70"/>
  <c r="AC31" i="70" s="1"/>
  <c r="H97" i="70"/>
  <c r="AC87" i="70" s="1"/>
  <c r="AB37" i="70"/>
  <c r="AB17" i="70"/>
  <c r="AB14" i="70"/>
  <c r="H25" i="70"/>
  <c r="AC15" i="70" s="1"/>
  <c r="H98" i="70"/>
  <c r="AC88" i="70" s="1"/>
  <c r="AB5" i="70"/>
  <c r="AB34" i="70"/>
  <c r="H61" i="70"/>
  <c r="AC51" i="70" s="1"/>
  <c r="H71" i="70"/>
  <c r="AC61" i="70" s="1"/>
  <c r="H72" i="70"/>
  <c r="AC62" i="70" s="1"/>
  <c r="H73" i="70"/>
  <c r="AC63" i="70" s="1"/>
  <c r="H75" i="70"/>
  <c r="AC65" i="70" s="1"/>
  <c r="H76" i="70"/>
  <c r="AC66" i="70" s="1"/>
  <c r="H77" i="70"/>
  <c r="AC67" i="70" s="1"/>
  <c r="AB21" i="70"/>
  <c r="H69" i="70"/>
  <c r="AC59" i="70" s="1"/>
  <c r="H93" i="70"/>
  <c r="AC83" i="70" s="1"/>
  <c r="H57" i="70"/>
  <c r="AC47" i="70" s="1"/>
  <c r="AB77" i="70"/>
  <c r="H94" i="70"/>
  <c r="AC84" i="70" s="1"/>
  <c r="H20" i="70"/>
  <c r="AC10" i="70" s="1"/>
  <c r="H21" i="70"/>
  <c r="AC11" i="70" s="1"/>
  <c r="H36" i="70"/>
  <c r="AC26" i="70" s="1"/>
  <c r="H37" i="70"/>
  <c r="AC27" i="70" s="1"/>
  <c r="AB49" i="70"/>
  <c r="H52" i="70"/>
  <c r="AC42" i="70" s="1"/>
  <c r="H53" i="70"/>
  <c r="AC43" i="70" s="1"/>
  <c r="AB78" i="70"/>
  <c r="AB86" i="70"/>
  <c r="H16" i="70"/>
  <c r="AC6" i="70" s="1"/>
  <c r="H17" i="70"/>
  <c r="AC7" i="70" s="1"/>
  <c r="AB29" i="70"/>
  <c r="H32" i="70"/>
  <c r="AC22" i="70" s="1"/>
  <c r="H33" i="70"/>
  <c r="AC23" i="70" s="1"/>
  <c r="AB45" i="70"/>
  <c r="H48" i="70"/>
  <c r="AC38" i="70" s="1"/>
  <c r="H49" i="70"/>
  <c r="AC39" i="70" s="1"/>
  <c r="H79" i="70"/>
  <c r="AC69" i="70" s="1"/>
  <c r="H80" i="70"/>
  <c r="AC70" i="70" s="1"/>
  <c r="H81" i="70"/>
  <c r="AC71" i="70" s="1"/>
  <c r="H89" i="70"/>
  <c r="AC79" i="70" s="1"/>
  <c r="H85" i="70"/>
  <c r="AC75" i="70" s="1"/>
  <c r="H101" i="70"/>
  <c r="AC91" i="70" s="1"/>
  <c r="AB13" i="70"/>
  <c r="AB25" i="70"/>
  <c r="H29" i="70"/>
  <c r="AC19" i="70" s="1"/>
  <c r="AB41" i="70"/>
  <c r="H45" i="70"/>
  <c r="AC35" i="70" s="1"/>
  <c r="H102" i="70"/>
  <c r="AC92" i="70" s="1"/>
  <c r="AB8" i="70"/>
  <c r="AB12" i="70"/>
  <c r="AB16" i="70"/>
  <c r="AB20" i="70"/>
  <c r="AB24" i="70"/>
  <c r="AB28" i="70"/>
  <c r="AB32" i="70"/>
  <c r="AB36" i="70"/>
  <c r="AB40" i="70"/>
  <c r="AB44" i="70"/>
  <c r="AB48" i="70"/>
  <c r="AB52" i="70"/>
  <c r="AB56" i="70"/>
  <c r="AB60" i="70"/>
  <c r="AB64" i="70"/>
  <c r="AB68" i="70"/>
  <c r="AB72" i="70"/>
  <c r="AB76" i="70"/>
  <c r="AB80" i="70"/>
  <c r="AB93" i="70"/>
  <c r="AB85" i="70"/>
  <c r="AB89" i="70"/>
  <c r="H21" i="69"/>
  <c r="AC11" i="69" s="1"/>
  <c r="AB4" i="69"/>
  <c r="H75" i="69"/>
  <c r="AC65" i="69" s="1"/>
  <c r="AB18" i="69"/>
  <c r="H39" i="69"/>
  <c r="AC29" i="69" s="1"/>
  <c r="AB8" i="69"/>
  <c r="AB27" i="69"/>
  <c r="AB37" i="69"/>
  <c r="AB48" i="69"/>
  <c r="AB56" i="69"/>
  <c r="H16" i="69"/>
  <c r="AC6" i="69" s="1"/>
  <c r="AB64" i="69"/>
  <c r="AB16" i="69"/>
  <c r="AB24" i="69"/>
  <c r="AB32" i="69"/>
  <c r="AB40" i="69"/>
  <c r="AB9" i="69"/>
  <c r="AB17" i="69"/>
  <c r="AB33" i="69"/>
  <c r="AB41" i="69"/>
  <c r="AB49" i="69"/>
  <c r="AB57" i="69"/>
  <c r="AB26" i="69"/>
  <c r="AB34" i="69"/>
  <c r="AB42" i="69"/>
  <c r="AB50" i="69"/>
  <c r="AB58" i="69"/>
  <c r="AB66" i="69"/>
  <c r="AB19" i="69"/>
  <c r="AB35" i="69"/>
  <c r="AB43" i="69"/>
  <c r="AB51" i="69"/>
  <c r="AB59" i="69"/>
  <c r="AB67" i="69"/>
  <c r="AB12" i="69"/>
  <c r="AB20" i="69"/>
  <c r="AB44" i="69"/>
  <c r="AB52" i="69"/>
  <c r="AB60" i="69"/>
  <c r="AB68" i="69"/>
  <c r="AB5" i="69"/>
  <c r="AB13" i="69"/>
  <c r="AB21" i="69"/>
  <c r="AB45" i="69"/>
  <c r="AB53" i="69"/>
  <c r="AB61" i="69"/>
  <c r="AB69" i="69"/>
  <c r="AB14" i="69"/>
  <c r="AB22" i="69"/>
  <c r="AB30" i="69"/>
  <c r="AB38" i="69"/>
  <c r="AB46" i="69"/>
  <c r="AB54" i="69"/>
  <c r="AB62" i="69"/>
  <c r="AB7" i="69"/>
  <c r="AB15" i="69"/>
  <c r="AB23" i="69"/>
  <c r="AB31" i="69"/>
  <c r="AB39" i="69"/>
  <c r="AB47" i="69"/>
  <c r="AB55" i="69"/>
  <c r="AB63" i="69"/>
  <c r="S15" i="67"/>
  <c r="S16" i="67"/>
  <c r="S17" i="67"/>
  <c r="S18" i="67"/>
  <c r="S19" i="67"/>
  <c r="S20" i="67"/>
  <c r="S21" i="67"/>
  <c r="S22" i="67"/>
  <c r="S23" i="67"/>
  <c r="S24" i="67"/>
  <c r="S25" i="67"/>
  <c r="S26" i="67"/>
  <c r="S27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14" i="67"/>
  <c r="Z41" i="67" s="1"/>
  <c r="E40" i="67"/>
  <c r="E41" i="67"/>
  <c r="E42" i="67"/>
  <c r="E43" i="67"/>
  <c r="E44" i="67"/>
  <c r="E45" i="67"/>
  <c r="E46" i="67"/>
  <c r="E47" i="67"/>
  <c r="E48" i="67"/>
  <c r="E49" i="67"/>
  <c r="E50" i="67"/>
  <c r="E39" i="67"/>
  <c r="E30" i="67"/>
  <c r="E31" i="67"/>
  <c r="E32" i="67"/>
  <c r="E33" i="67"/>
  <c r="F33" i="67" s="1"/>
  <c r="AA23" i="67" s="1"/>
  <c r="E34" i="67"/>
  <c r="E35" i="67"/>
  <c r="E36" i="67"/>
  <c r="E37" i="67"/>
  <c r="E38" i="67"/>
  <c r="E29" i="67"/>
  <c r="E15" i="67"/>
  <c r="E16" i="67"/>
  <c r="E17" i="67"/>
  <c r="E18" i="67"/>
  <c r="E19" i="67"/>
  <c r="E20" i="67"/>
  <c r="E21" i="67"/>
  <c r="E22" i="67"/>
  <c r="E23" i="67"/>
  <c r="E24" i="67"/>
  <c r="E25" i="67"/>
  <c r="E26" i="67"/>
  <c r="E27" i="67"/>
  <c r="E28" i="67"/>
  <c r="E14" i="67"/>
  <c r="F30" i="67" l="1"/>
  <c r="AA20" i="67" s="1"/>
  <c r="Z20" i="67"/>
  <c r="F37" i="67"/>
  <c r="AA27" i="67" s="1"/>
  <c r="Z27" i="67"/>
  <c r="F43" i="67"/>
  <c r="AA33" i="67" s="1"/>
  <c r="Z33" i="67"/>
  <c r="T31" i="67"/>
  <c r="AA58" i="67" s="1"/>
  <c r="Z58" i="67"/>
  <c r="T23" i="67"/>
  <c r="AA50" i="67" s="1"/>
  <c r="Z50" i="67"/>
  <c r="T15" i="67"/>
  <c r="AA42" i="67" s="1"/>
  <c r="Z42" i="67"/>
  <c r="F14" i="67"/>
  <c r="AA4" i="67" s="1"/>
  <c r="Z4" i="67"/>
  <c r="T24" i="67"/>
  <c r="AA51" i="67" s="1"/>
  <c r="Z51" i="67"/>
  <c r="F28" i="67"/>
  <c r="AA18" i="67" s="1"/>
  <c r="Z18" i="67"/>
  <c r="T39" i="67"/>
  <c r="AA66" i="67" s="1"/>
  <c r="Z66" i="67"/>
  <c r="F27" i="67"/>
  <c r="AA17" i="67" s="1"/>
  <c r="Z17" i="67"/>
  <c r="F19" i="67"/>
  <c r="AA9" i="67" s="1"/>
  <c r="Z9" i="67"/>
  <c r="F36" i="67"/>
  <c r="AA26" i="67" s="1"/>
  <c r="Z26" i="67"/>
  <c r="F50" i="67"/>
  <c r="AA40" i="67" s="1"/>
  <c r="Z40" i="67"/>
  <c r="F42" i="67"/>
  <c r="AA32" i="67" s="1"/>
  <c r="Z32" i="67"/>
  <c r="T38" i="67"/>
  <c r="AA65" i="67" s="1"/>
  <c r="Z65" i="67"/>
  <c r="T30" i="67"/>
  <c r="AA57" i="67" s="1"/>
  <c r="Z57" i="67"/>
  <c r="T22" i="67"/>
  <c r="AA49" i="67" s="1"/>
  <c r="Z49" i="67"/>
  <c r="T40" i="67"/>
  <c r="AA67" i="67" s="1"/>
  <c r="Z67" i="67"/>
  <c r="F20" i="67"/>
  <c r="AA10" i="67" s="1"/>
  <c r="Z10" i="67"/>
  <c r="F39" i="67"/>
  <c r="AA29" i="67" s="1"/>
  <c r="Z29" i="67"/>
  <c r="F26" i="67"/>
  <c r="AA16" i="67" s="1"/>
  <c r="Z16" i="67"/>
  <c r="F18" i="67"/>
  <c r="AA8" i="67" s="1"/>
  <c r="Z8" i="67"/>
  <c r="F35" i="67"/>
  <c r="AA25" i="67" s="1"/>
  <c r="Z25" i="67"/>
  <c r="F49" i="67"/>
  <c r="AA39" i="67" s="1"/>
  <c r="Z39" i="67"/>
  <c r="F41" i="67"/>
  <c r="AA31" i="67" s="1"/>
  <c r="Z31" i="67"/>
  <c r="T37" i="67"/>
  <c r="AA64" i="67" s="1"/>
  <c r="Z64" i="67"/>
  <c r="T29" i="67"/>
  <c r="AA56" i="67" s="1"/>
  <c r="Z56" i="67"/>
  <c r="T21" i="67"/>
  <c r="AA48" i="67" s="1"/>
  <c r="Z48" i="67"/>
  <c r="T32" i="67"/>
  <c r="AA59" i="67" s="1"/>
  <c r="Z59" i="67"/>
  <c r="F17" i="67"/>
  <c r="AA7" i="67" s="1"/>
  <c r="Z7" i="67"/>
  <c r="F34" i="67"/>
  <c r="AA24" i="67" s="1"/>
  <c r="Z24" i="67"/>
  <c r="F48" i="67"/>
  <c r="AA38" i="67" s="1"/>
  <c r="Z38" i="67"/>
  <c r="F40" i="67"/>
  <c r="AA30" i="67" s="1"/>
  <c r="Z30" i="67"/>
  <c r="T36" i="67"/>
  <c r="AA63" i="67" s="1"/>
  <c r="Z63" i="67"/>
  <c r="T28" i="67"/>
  <c r="AA55" i="67" s="1"/>
  <c r="Z55" i="67"/>
  <c r="T20" i="67"/>
  <c r="AA47" i="67" s="1"/>
  <c r="Z47" i="67"/>
  <c r="F44" i="67"/>
  <c r="AA34" i="67" s="1"/>
  <c r="Z34" i="67"/>
  <c r="F16" i="67"/>
  <c r="AA6" i="67" s="1"/>
  <c r="Z6" i="67"/>
  <c r="Z23" i="67"/>
  <c r="T35" i="67"/>
  <c r="AA62" i="67" s="1"/>
  <c r="Z62" i="67"/>
  <c r="T27" i="67"/>
  <c r="AA54" i="67" s="1"/>
  <c r="Z54" i="67"/>
  <c r="T19" i="67"/>
  <c r="AA46" i="67" s="1"/>
  <c r="Z46" i="67"/>
  <c r="F21" i="67"/>
  <c r="AA11" i="67" s="1"/>
  <c r="Z11" i="67"/>
  <c r="T16" i="67"/>
  <c r="AA43" i="67" s="1"/>
  <c r="Z43" i="67"/>
  <c r="F25" i="67"/>
  <c r="AA15" i="67" s="1"/>
  <c r="Z15" i="67"/>
  <c r="T14" i="67"/>
  <c r="AA41" i="67" s="1"/>
  <c r="F23" i="67"/>
  <c r="AA13" i="67" s="1"/>
  <c r="Z13" i="67"/>
  <c r="F15" i="67"/>
  <c r="AA5" i="67" s="1"/>
  <c r="Z5" i="67"/>
  <c r="F32" i="67"/>
  <c r="AA22" i="67" s="1"/>
  <c r="Z22" i="67"/>
  <c r="F46" i="67"/>
  <c r="AA36" i="67" s="1"/>
  <c r="Z36" i="67"/>
  <c r="T42" i="67"/>
  <c r="AA69" i="67" s="1"/>
  <c r="Z69" i="67"/>
  <c r="T34" i="67"/>
  <c r="AA61" i="67" s="1"/>
  <c r="Z61" i="67"/>
  <c r="T26" i="67"/>
  <c r="AA53" i="67" s="1"/>
  <c r="Z53" i="67"/>
  <c r="T18" i="67"/>
  <c r="AA45" i="67" s="1"/>
  <c r="Z45" i="67"/>
  <c r="F38" i="67"/>
  <c r="AA28" i="67" s="1"/>
  <c r="Z28" i="67"/>
  <c r="F24" i="67"/>
  <c r="AA14" i="67" s="1"/>
  <c r="Z14" i="67"/>
  <c r="F47" i="67"/>
  <c r="AA37" i="67" s="1"/>
  <c r="Z37" i="67"/>
  <c r="F22" i="67"/>
  <c r="AA12" i="67" s="1"/>
  <c r="Z12" i="67"/>
  <c r="F29" i="67"/>
  <c r="AA19" i="67" s="1"/>
  <c r="Z19" i="67"/>
  <c r="F31" i="67"/>
  <c r="AA21" i="67" s="1"/>
  <c r="Z21" i="67"/>
  <c r="F45" i="67"/>
  <c r="AA35" i="67" s="1"/>
  <c r="Z35" i="67"/>
  <c r="T41" i="67"/>
  <c r="AA68" i="67" s="1"/>
  <c r="Z68" i="67"/>
  <c r="T33" i="67"/>
  <c r="AA60" i="67" s="1"/>
  <c r="Z60" i="67"/>
  <c r="T25" i="67"/>
  <c r="AA52" i="67" s="1"/>
  <c r="Z52" i="67"/>
  <c r="T17" i="67"/>
  <c r="AA44" i="67" s="1"/>
  <c r="Z44" i="67"/>
  <c r="J48" i="56"/>
  <c r="J47" i="56"/>
  <c r="J46" i="56"/>
  <c r="J45" i="56"/>
  <c r="J44" i="56"/>
  <c r="J43" i="56"/>
  <c r="J42" i="56"/>
  <c r="J41" i="56"/>
  <c r="J40" i="56"/>
  <c r="J39" i="56"/>
  <c r="J38" i="56"/>
  <c r="J37" i="56"/>
  <c r="J36" i="56"/>
  <c r="J35" i="56"/>
  <c r="J34" i="56"/>
  <c r="J33" i="56"/>
  <c r="J32" i="56"/>
  <c r="J31" i="56"/>
  <c r="J30" i="56"/>
  <c r="J29" i="56"/>
  <c r="J28" i="56"/>
  <c r="J27" i="56"/>
  <c r="J26" i="56"/>
  <c r="J25" i="56"/>
  <c r="J24" i="56"/>
  <c r="J23" i="56"/>
  <c r="J22" i="56"/>
  <c r="J21" i="56"/>
  <c r="J20" i="56"/>
  <c r="J19" i="56"/>
  <c r="J18" i="56"/>
  <c r="J17" i="56"/>
  <c r="J16" i="56"/>
  <c r="J15" i="56"/>
  <c r="J14" i="56"/>
  <c r="J13" i="56"/>
  <c r="J12" i="56"/>
  <c r="J11" i="56"/>
  <c r="J10" i="56"/>
  <c r="J9" i="56"/>
  <c r="J8" i="56"/>
  <c r="J7" i="56"/>
  <c r="J6" i="56"/>
  <c r="J5" i="56"/>
  <c r="F10" i="65"/>
  <c r="F13" i="65"/>
  <c r="F15" i="65"/>
  <c r="F9" i="65"/>
  <c r="F7" i="65"/>
  <c r="F11" i="65"/>
  <c r="F12" i="65"/>
  <c r="F5" i="65"/>
  <c r="F8" i="65"/>
  <c r="F14" i="65"/>
  <c r="F4" i="65"/>
  <c r="F6" i="65"/>
  <c r="M618" i="1" l="1"/>
  <c r="M617" i="1"/>
  <c r="M616" i="1"/>
  <c r="M615" i="1"/>
  <c r="M614" i="1"/>
  <c r="M613" i="1"/>
  <c r="M612" i="1"/>
  <c r="AI612" i="1" s="1"/>
  <c r="M611" i="1"/>
  <c r="AI611" i="1" s="1"/>
  <c r="M610" i="1"/>
  <c r="M609" i="1"/>
  <c r="AI609" i="1" s="1"/>
  <c r="M608" i="1"/>
  <c r="M607" i="1"/>
  <c r="M606" i="1"/>
  <c r="M605" i="1"/>
  <c r="M604" i="1"/>
  <c r="AI604" i="1" s="1"/>
  <c r="M603" i="1"/>
  <c r="AI603" i="1" s="1"/>
  <c r="M602" i="1"/>
  <c r="M601" i="1"/>
  <c r="M600" i="1"/>
  <c r="M599" i="1"/>
  <c r="M598" i="1"/>
  <c r="M597" i="1"/>
  <c r="M596" i="1"/>
  <c r="AI596" i="1" s="1"/>
  <c r="M595" i="1"/>
  <c r="AI595" i="1" s="1"/>
  <c r="M594" i="1"/>
  <c r="M593" i="1"/>
  <c r="AI593" i="1" s="1"/>
  <c r="M592" i="1"/>
  <c r="M591" i="1"/>
  <c r="M590" i="1"/>
  <c r="M589" i="1"/>
  <c r="M588" i="1"/>
  <c r="AI588" i="1" s="1"/>
  <c r="M587" i="1"/>
  <c r="AI587" i="1" s="1"/>
  <c r="M586" i="1"/>
  <c r="M585" i="1"/>
  <c r="M584" i="1"/>
  <c r="M583" i="1"/>
  <c r="M582" i="1"/>
  <c r="M581" i="1"/>
  <c r="M580" i="1"/>
  <c r="AI580" i="1" s="1"/>
  <c r="M579" i="1"/>
  <c r="AI579" i="1" s="1"/>
  <c r="M578" i="1"/>
  <c r="M577" i="1"/>
  <c r="AI577" i="1" s="1"/>
  <c r="M576" i="1"/>
  <c r="M575" i="1"/>
  <c r="M574" i="1"/>
  <c r="M573" i="1"/>
  <c r="M572" i="1"/>
  <c r="AI572" i="1" s="1"/>
  <c r="M571" i="1"/>
  <c r="AI571" i="1" s="1"/>
  <c r="M570" i="1"/>
  <c r="M569" i="1"/>
  <c r="AI569" i="1" s="1"/>
  <c r="M568" i="1"/>
  <c r="M567" i="1"/>
  <c r="M566" i="1"/>
  <c r="M565" i="1"/>
  <c r="M564" i="1"/>
  <c r="AI564" i="1" s="1"/>
  <c r="M563" i="1"/>
  <c r="AI563" i="1" s="1"/>
  <c r="M562" i="1"/>
  <c r="M561" i="1"/>
  <c r="AI561" i="1" s="1"/>
  <c r="M560" i="1"/>
  <c r="M559" i="1"/>
  <c r="M558" i="1"/>
  <c r="M557" i="1"/>
  <c r="M556" i="1"/>
  <c r="AI556" i="1" s="1"/>
  <c r="M555" i="1"/>
  <c r="AI555" i="1" s="1"/>
  <c r="M554" i="1"/>
  <c r="M553" i="1"/>
  <c r="AI553" i="1" s="1"/>
  <c r="M552" i="1"/>
  <c r="M551" i="1"/>
  <c r="M550" i="1"/>
  <c r="M549" i="1"/>
  <c r="M548" i="1"/>
  <c r="AI548" i="1" s="1"/>
  <c r="M547" i="1"/>
  <c r="AI547" i="1" s="1"/>
  <c r="M546" i="1"/>
  <c r="M545" i="1"/>
  <c r="AI545" i="1" s="1"/>
  <c r="M544" i="1"/>
  <c r="M543" i="1"/>
  <c r="M542" i="1"/>
  <c r="M541" i="1"/>
  <c r="M540" i="1"/>
  <c r="AI540" i="1" s="1"/>
  <c r="M539" i="1"/>
  <c r="AI539" i="1" s="1"/>
  <c r="M538" i="1"/>
  <c r="M537" i="1"/>
  <c r="M536" i="1"/>
  <c r="M535" i="1"/>
  <c r="M534" i="1"/>
  <c r="M533" i="1"/>
  <c r="M532" i="1"/>
  <c r="AI532" i="1" s="1"/>
  <c r="M531" i="1"/>
  <c r="AI531" i="1" s="1"/>
  <c r="M530" i="1"/>
  <c r="M529" i="1"/>
  <c r="AI529" i="1" s="1"/>
  <c r="M528" i="1"/>
  <c r="M527" i="1"/>
  <c r="M526" i="1"/>
  <c r="M525" i="1"/>
  <c r="M524" i="1"/>
  <c r="AI524" i="1" s="1"/>
  <c r="M523" i="1"/>
  <c r="AI523" i="1" s="1"/>
  <c r="M522" i="1"/>
  <c r="M521" i="1"/>
  <c r="AI521" i="1" s="1"/>
  <c r="M520" i="1"/>
  <c r="M519" i="1"/>
  <c r="M518" i="1"/>
  <c r="M517" i="1"/>
  <c r="M516" i="1"/>
  <c r="AI516" i="1" s="1"/>
  <c r="M515" i="1"/>
  <c r="AI515" i="1" s="1"/>
  <c r="M514" i="1"/>
  <c r="M513" i="1"/>
  <c r="AI513" i="1" s="1"/>
  <c r="M512" i="1"/>
  <c r="M511" i="1"/>
  <c r="M510" i="1"/>
  <c r="M509" i="1"/>
  <c r="M508" i="1"/>
  <c r="AI508" i="1" s="1"/>
  <c r="M507" i="1"/>
  <c r="AI507" i="1" s="1"/>
  <c r="M506" i="1"/>
  <c r="M505" i="1"/>
  <c r="AI505" i="1" s="1"/>
  <c r="M504" i="1"/>
  <c r="M503" i="1"/>
  <c r="M502" i="1"/>
  <c r="M501" i="1"/>
  <c r="M500" i="1"/>
  <c r="AI500" i="1" s="1"/>
  <c r="M499" i="1"/>
  <c r="AI499" i="1" s="1"/>
  <c r="M498" i="1"/>
  <c r="M497" i="1"/>
  <c r="AI497" i="1" s="1"/>
  <c r="M496" i="1"/>
  <c r="M495" i="1"/>
  <c r="M494" i="1"/>
  <c r="M493" i="1"/>
  <c r="M492" i="1"/>
  <c r="AI492" i="1" s="1"/>
  <c r="M491" i="1"/>
  <c r="AI491" i="1" s="1"/>
  <c r="M490" i="1"/>
  <c r="M489" i="1"/>
  <c r="AI489" i="1" s="1"/>
  <c r="M488" i="1"/>
  <c r="M487" i="1"/>
  <c r="M486" i="1"/>
  <c r="M485" i="1"/>
  <c r="M484" i="1"/>
  <c r="AI484" i="1" s="1"/>
  <c r="M483" i="1"/>
  <c r="AI483" i="1" s="1"/>
  <c r="M482" i="1"/>
  <c r="M481" i="1"/>
  <c r="AI481" i="1" s="1"/>
  <c r="M480" i="1"/>
  <c r="M479" i="1"/>
  <c r="M478" i="1"/>
  <c r="M477" i="1"/>
  <c r="M476" i="1"/>
  <c r="AI476" i="1" s="1"/>
  <c r="M475" i="1"/>
  <c r="AI475" i="1" s="1"/>
  <c r="M474" i="1"/>
  <c r="M473" i="1"/>
  <c r="M472" i="1"/>
  <c r="M471" i="1"/>
  <c r="M470" i="1"/>
  <c r="M469" i="1"/>
  <c r="M468" i="1"/>
  <c r="AI468" i="1" s="1"/>
  <c r="M467" i="1"/>
  <c r="AI467" i="1" s="1"/>
  <c r="M466" i="1"/>
  <c r="M465" i="1"/>
  <c r="AI465" i="1" s="1"/>
  <c r="M464" i="1"/>
  <c r="M463" i="1"/>
  <c r="AI463" i="1" s="1"/>
  <c r="M462" i="1"/>
  <c r="M461" i="1"/>
  <c r="M460" i="1"/>
  <c r="AI460" i="1" s="1"/>
  <c r="M459" i="1"/>
  <c r="AI459" i="1" s="1"/>
  <c r="M458" i="1"/>
  <c r="M457" i="1"/>
  <c r="AI457" i="1" s="1"/>
  <c r="M456" i="1"/>
  <c r="M455" i="1"/>
  <c r="M454" i="1"/>
  <c r="M453" i="1"/>
  <c r="M452" i="1"/>
  <c r="AI452" i="1" s="1"/>
  <c r="M451" i="1"/>
  <c r="AI451" i="1" s="1"/>
  <c r="M450" i="1"/>
  <c r="M449" i="1"/>
  <c r="AI449" i="1" s="1"/>
  <c r="M448" i="1"/>
  <c r="M447" i="1"/>
  <c r="AI447" i="1" s="1"/>
  <c r="M446" i="1"/>
  <c r="M445" i="1"/>
  <c r="M444" i="1"/>
  <c r="AI444" i="1" s="1"/>
  <c r="M443" i="1"/>
  <c r="AI443" i="1" s="1"/>
  <c r="M442" i="1"/>
  <c r="M441" i="1"/>
  <c r="AI441" i="1" s="1"/>
  <c r="M440" i="1"/>
  <c r="M439" i="1"/>
  <c r="M438" i="1"/>
  <c r="AI438" i="1" s="1"/>
  <c r="M437" i="1"/>
  <c r="M436" i="1"/>
  <c r="AI436" i="1" s="1"/>
  <c r="M435" i="1"/>
  <c r="AI435" i="1" s="1"/>
  <c r="M434" i="1"/>
  <c r="M433" i="1"/>
  <c r="M432" i="1"/>
  <c r="M431" i="1"/>
  <c r="M430" i="1"/>
  <c r="M429" i="1"/>
  <c r="M428" i="1"/>
  <c r="AI428" i="1" s="1"/>
  <c r="M427" i="1"/>
  <c r="AI427" i="1" s="1"/>
  <c r="M426" i="1"/>
  <c r="M425" i="1"/>
  <c r="AI425" i="1" s="1"/>
  <c r="M424" i="1"/>
  <c r="M423" i="1"/>
  <c r="M422" i="1"/>
  <c r="M421" i="1"/>
  <c r="M420" i="1"/>
  <c r="AI420" i="1" s="1"/>
  <c r="M419" i="1"/>
  <c r="AI419" i="1" s="1"/>
  <c r="M418" i="1"/>
  <c r="M417" i="1"/>
  <c r="AI417" i="1" s="1"/>
  <c r="M416" i="1"/>
  <c r="M415" i="1"/>
  <c r="M414" i="1"/>
  <c r="AI414" i="1" s="1"/>
  <c r="M413" i="1"/>
  <c r="M412" i="1"/>
  <c r="AI412" i="1" s="1"/>
  <c r="M411" i="1"/>
  <c r="AI411" i="1" s="1"/>
  <c r="M410" i="1"/>
  <c r="M409" i="1"/>
  <c r="AI409" i="1" s="1"/>
  <c r="M408" i="1"/>
  <c r="M407" i="1"/>
  <c r="M406" i="1"/>
  <c r="AI406" i="1" s="1"/>
  <c r="M405" i="1"/>
  <c r="M404" i="1"/>
  <c r="AI404" i="1" s="1"/>
  <c r="M403" i="1"/>
  <c r="AI403" i="1" s="1"/>
  <c r="M402" i="1"/>
  <c r="M401" i="1"/>
  <c r="AI401" i="1" s="1"/>
  <c r="M400" i="1"/>
  <c r="M399" i="1"/>
  <c r="AI399" i="1" s="1"/>
  <c r="M398" i="1"/>
  <c r="AI398" i="1" s="1"/>
  <c r="M397" i="1"/>
  <c r="AI397" i="1" s="1"/>
  <c r="M396" i="1"/>
  <c r="AI396" i="1" s="1"/>
  <c r="M395" i="1"/>
  <c r="AI395" i="1" s="1"/>
  <c r="M394" i="1"/>
  <c r="M393" i="1"/>
  <c r="AI393" i="1" s="1"/>
  <c r="M392" i="1"/>
  <c r="M391" i="1"/>
  <c r="M390" i="1"/>
  <c r="M389" i="1"/>
  <c r="M388" i="1"/>
  <c r="AI388" i="1" s="1"/>
  <c r="M387" i="1"/>
  <c r="AI387" i="1" s="1"/>
  <c r="M386" i="1"/>
  <c r="M385" i="1"/>
  <c r="AI385" i="1" s="1"/>
  <c r="M384" i="1"/>
  <c r="M383" i="1"/>
  <c r="AI383" i="1" s="1"/>
  <c r="M382" i="1"/>
  <c r="M381" i="1"/>
  <c r="M380" i="1"/>
  <c r="AI380" i="1" s="1"/>
  <c r="M379" i="1"/>
  <c r="AI379" i="1" s="1"/>
  <c r="M378" i="1"/>
  <c r="M377" i="1"/>
  <c r="AI377" i="1" s="1"/>
  <c r="M376" i="1"/>
  <c r="M375" i="1"/>
  <c r="AI375" i="1" s="1"/>
  <c r="M374" i="1"/>
  <c r="AI374" i="1" s="1"/>
  <c r="M373" i="1"/>
  <c r="M372" i="1"/>
  <c r="AI372" i="1" s="1"/>
  <c r="M371" i="1"/>
  <c r="AI371" i="1" s="1"/>
  <c r="M370" i="1"/>
  <c r="M369" i="1"/>
  <c r="AI369" i="1" s="1"/>
  <c r="M368" i="1"/>
  <c r="AI368" i="1" s="1"/>
  <c r="M367" i="1"/>
  <c r="AI367" i="1" s="1"/>
  <c r="M366" i="1"/>
  <c r="AI366" i="1" s="1"/>
  <c r="M365" i="1"/>
  <c r="AI365" i="1" s="1"/>
  <c r="M364" i="1"/>
  <c r="AI364" i="1" s="1"/>
  <c r="M363" i="1"/>
  <c r="AI363" i="1" s="1"/>
  <c r="M362" i="1"/>
  <c r="M361" i="1"/>
  <c r="AI361" i="1" s="1"/>
  <c r="M360" i="1"/>
  <c r="AI360" i="1" s="1"/>
  <c r="M359" i="1"/>
  <c r="AI359" i="1" s="1"/>
  <c r="M358" i="1"/>
  <c r="M357" i="1"/>
  <c r="M356" i="1"/>
  <c r="AI356" i="1" s="1"/>
  <c r="M355" i="1"/>
  <c r="AI355" i="1" s="1"/>
  <c r="M354" i="1"/>
  <c r="M353" i="1"/>
  <c r="AI353" i="1" s="1"/>
  <c r="M352" i="1"/>
  <c r="AI352" i="1" s="1"/>
  <c r="M351" i="1"/>
  <c r="M350" i="1"/>
  <c r="AI350" i="1" s="1"/>
  <c r="M349" i="1"/>
  <c r="M348" i="1"/>
  <c r="AI348" i="1" s="1"/>
  <c r="M347" i="1"/>
  <c r="AI347" i="1" s="1"/>
  <c r="M346" i="1"/>
  <c r="M345" i="1"/>
  <c r="AI345" i="1" s="1"/>
  <c r="M344" i="1"/>
  <c r="M343" i="1"/>
  <c r="AI343" i="1" s="1"/>
  <c r="M342" i="1"/>
  <c r="AI342" i="1" s="1"/>
  <c r="M341" i="1"/>
  <c r="AI341" i="1" s="1"/>
  <c r="M340" i="1"/>
  <c r="AI340" i="1" s="1"/>
  <c r="M339" i="1"/>
  <c r="AI339" i="1" s="1"/>
  <c r="M338" i="1"/>
  <c r="M337" i="1"/>
  <c r="AI337" i="1" s="1"/>
  <c r="M336" i="1"/>
  <c r="AI336" i="1" s="1"/>
  <c r="M335" i="1"/>
  <c r="AI335" i="1" s="1"/>
  <c r="M334" i="1"/>
  <c r="AI334" i="1" s="1"/>
  <c r="M333" i="1"/>
  <c r="AI333" i="1" s="1"/>
  <c r="M332" i="1"/>
  <c r="AI332" i="1" s="1"/>
  <c r="M331" i="1"/>
  <c r="AI331" i="1" s="1"/>
  <c r="M330" i="1"/>
  <c r="M329" i="1"/>
  <c r="AI329" i="1" s="1"/>
  <c r="M328" i="1"/>
  <c r="AI328" i="1" s="1"/>
  <c r="M327" i="1"/>
  <c r="M326" i="1"/>
  <c r="M325" i="1"/>
  <c r="M324" i="1"/>
  <c r="AI324" i="1" s="1"/>
  <c r="M323" i="1"/>
  <c r="AI323" i="1" s="1"/>
  <c r="M322" i="1"/>
  <c r="M321" i="1"/>
  <c r="AI321" i="1" s="1"/>
  <c r="M320" i="1"/>
  <c r="AI320" i="1" s="1"/>
  <c r="M319" i="1"/>
  <c r="AI319" i="1" s="1"/>
  <c r="M318" i="1"/>
  <c r="M317" i="1"/>
  <c r="M316" i="1"/>
  <c r="AI316" i="1" s="1"/>
  <c r="M315" i="1"/>
  <c r="AI315" i="1" s="1"/>
  <c r="M314" i="1"/>
  <c r="M313" i="1"/>
  <c r="AI313" i="1" s="1"/>
  <c r="M312" i="1"/>
  <c r="M311" i="1"/>
  <c r="AI311" i="1" s="1"/>
  <c r="M310" i="1"/>
  <c r="AI310" i="1" s="1"/>
  <c r="M309" i="1"/>
  <c r="M308" i="1"/>
  <c r="AI308" i="1" s="1"/>
  <c r="M307" i="1"/>
  <c r="AI307" i="1" s="1"/>
  <c r="M306" i="1"/>
  <c r="M305" i="1"/>
  <c r="AI305" i="1" s="1"/>
  <c r="M304" i="1"/>
  <c r="M303" i="1"/>
  <c r="AI303" i="1" s="1"/>
  <c r="M302" i="1"/>
  <c r="AI302" i="1" s="1"/>
  <c r="M301" i="1"/>
  <c r="AI301" i="1" s="1"/>
  <c r="M300" i="1"/>
  <c r="AI300" i="1" s="1"/>
  <c r="M299" i="1"/>
  <c r="AI299" i="1" s="1"/>
  <c r="M298" i="1"/>
  <c r="M297" i="1"/>
  <c r="AI297" i="1" s="1"/>
  <c r="M296" i="1"/>
  <c r="M295" i="1"/>
  <c r="AI295" i="1" s="1"/>
  <c r="M294" i="1"/>
  <c r="AI294" i="1" s="1"/>
  <c r="M293" i="1"/>
  <c r="M292" i="1"/>
  <c r="AI292" i="1" s="1"/>
  <c r="M291" i="1"/>
  <c r="AI291" i="1" s="1"/>
  <c r="M290" i="1"/>
  <c r="M289" i="1"/>
  <c r="AI289" i="1" s="1"/>
  <c r="M288" i="1"/>
  <c r="AI288" i="1" s="1"/>
  <c r="M287" i="1"/>
  <c r="AI287" i="1" s="1"/>
  <c r="M286" i="1"/>
  <c r="AI286" i="1" s="1"/>
  <c r="M285" i="1"/>
  <c r="M284" i="1"/>
  <c r="AI284" i="1" s="1"/>
  <c r="M283" i="1"/>
  <c r="AI283" i="1" s="1"/>
  <c r="M282" i="1"/>
  <c r="M281" i="1"/>
  <c r="AI281" i="1" s="1"/>
  <c r="M280" i="1"/>
  <c r="AI280" i="1" s="1"/>
  <c r="M279" i="1"/>
  <c r="AI279" i="1" s="1"/>
  <c r="M278" i="1"/>
  <c r="AI278" i="1" s="1"/>
  <c r="M277" i="1"/>
  <c r="AI277" i="1" s="1"/>
  <c r="M276" i="1"/>
  <c r="AI276" i="1" s="1"/>
  <c r="M275" i="1"/>
  <c r="AI275" i="1" s="1"/>
  <c r="M274" i="1"/>
  <c r="M273" i="1"/>
  <c r="AI273" i="1" s="1"/>
  <c r="M272" i="1"/>
  <c r="AI272" i="1" s="1"/>
  <c r="M271" i="1"/>
  <c r="AI271" i="1" s="1"/>
  <c r="M270" i="1"/>
  <c r="AI270" i="1" s="1"/>
  <c r="M269" i="1"/>
  <c r="AI269" i="1" s="1"/>
  <c r="M268" i="1"/>
  <c r="AI268" i="1" s="1"/>
  <c r="M267" i="1"/>
  <c r="AI267" i="1" s="1"/>
  <c r="M266" i="1"/>
  <c r="M265" i="1"/>
  <c r="AI265" i="1" s="1"/>
  <c r="M264" i="1"/>
  <c r="M263" i="1"/>
  <c r="AI263" i="1" s="1"/>
  <c r="M262" i="1"/>
  <c r="M261" i="1"/>
  <c r="M260" i="1"/>
  <c r="AI260" i="1" s="1"/>
  <c r="M259" i="1"/>
  <c r="AI259" i="1" s="1"/>
  <c r="M258" i="1"/>
  <c r="M257" i="1"/>
  <c r="AI257" i="1" s="1"/>
  <c r="M256" i="1"/>
  <c r="AI256" i="1" s="1"/>
  <c r="M255" i="1"/>
  <c r="AI255" i="1" s="1"/>
  <c r="M254" i="1"/>
  <c r="M253" i="1"/>
  <c r="M252" i="1"/>
  <c r="AI252" i="1" s="1"/>
  <c r="M251" i="1"/>
  <c r="AI251" i="1" s="1"/>
  <c r="M250" i="1"/>
  <c r="M249" i="1"/>
  <c r="AI249" i="1" s="1"/>
  <c r="M248" i="1"/>
  <c r="AI248" i="1" s="1"/>
  <c r="M247" i="1"/>
  <c r="AI247" i="1" s="1"/>
  <c r="M246" i="1"/>
  <c r="AI246" i="1" s="1"/>
  <c r="M245" i="1"/>
  <c r="M244" i="1"/>
  <c r="AI244" i="1" s="1"/>
  <c r="M243" i="1"/>
  <c r="AI243" i="1" s="1"/>
  <c r="M242" i="1"/>
  <c r="M241" i="1"/>
  <c r="AI241" i="1" s="1"/>
  <c r="M240" i="1"/>
  <c r="AI240" i="1" s="1"/>
  <c r="M239" i="1"/>
  <c r="AI239" i="1" s="1"/>
  <c r="M238" i="1"/>
  <c r="AI238" i="1" s="1"/>
  <c r="M237" i="1"/>
  <c r="AI237" i="1" s="1"/>
  <c r="M236" i="1"/>
  <c r="AI236" i="1" s="1"/>
  <c r="M235" i="1"/>
  <c r="AI235" i="1" s="1"/>
  <c r="M234" i="1"/>
  <c r="M233" i="1"/>
  <c r="AI233" i="1" s="1"/>
  <c r="M232" i="1"/>
  <c r="AI232" i="1" s="1"/>
  <c r="M231" i="1"/>
  <c r="AI231" i="1" s="1"/>
  <c r="M230" i="1"/>
  <c r="AI230" i="1" s="1"/>
  <c r="M229" i="1"/>
  <c r="AI229" i="1" s="1"/>
  <c r="M228" i="1"/>
  <c r="AI228" i="1" s="1"/>
  <c r="M227" i="1"/>
  <c r="AI227" i="1" s="1"/>
  <c r="M226" i="1"/>
  <c r="M225" i="1"/>
  <c r="AI225" i="1" s="1"/>
  <c r="M224" i="1"/>
  <c r="AI224" i="1" s="1"/>
  <c r="M223" i="1"/>
  <c r="AI223" i="1" s="1"/>
  <c r="M222" i="1"/>
  <c r="AI222" i="1" s="1"/>
  <c r="M221" i="1"/>
  <c r="M220" i="1"/>
  <c r="AI220" i="1" s="1"/>
  <c r="M219" i="1"/>
  <c r="AI219" i="1" s="1"/>
  <c r="M218" i="1"/>
  <c r="M217" i="1"/>
  <c r="AI217" i="1" s="1"/>
  <c r="M216" i="1"/>
  <c r="AI216" i="1" s="1"/>
  <c r="M215" i="1"/>
  <c r="AI215" i="1" s="1"/>
  <c r="M214" i="1"/>
  <c r="AI214" i="1" s="1"/>
  <c r="M213" i="1"/>
  <c r="AI213" i="1" s="1"/>
  <c r="M212" i="1"/>
  <c r="AI212" i="1" s="1"/>
  <c r="M211" i="1"/>
  <c r="AI211" i="1" s="1"/>
  <c r="M210" i="1"/>
  <c r="M209" i="1"/>
  <c r="AI209" i="1" s="1"/>
  <c r="M208" i="1"/>
  <c r="AI208" i="1" s="1"/>
  <c r="M207" i="1"/>
  <c r="AI207" i="1" s="1"/>
  <c r="M206" i="1"/>
  <c r="AI206" i="1" s="1"/>
  <c r="M205" i="1"/>
  <c r="AI205" i="1" s="1"/>
  <c r="M204" i="1"/>
  <c r="AI204" i="1" s="1"/>
  <c r="M203" i="1"/>
  <c r="AI203" i="1" s="1"/>
  <c r="M202" i="1"/>
  <c r="M201" i="1"/>
  <c r="AI201" i="1" s="1"/>
  <c r="M200" i="1"/>
  <c r="AI200" i="1" s="1"/>
  <c r="M199" i="1"/>
  <c r="AI199" i="1" s="1"/>
  <c r="M198" i="1"/>
  <c r="AI198" i="1" s="1"/>
  <c r="M197" i="1"/>
  <c r="AI197" i="1" s="1"/>
  <c r="M196" i="1"/>
  <c r="AI196" i="1" s="1"/>
  <c r="M195" i="1"/>
  <c r="AI195" i="1" s="1"/>
  <c r="M194" i="1"/>
  <c r="M193" i="1"/>
  <c r="AI193" i="1" s="1"/>
  <c r="M192" i="1"/>
  <c r="AI192" i="1" s="1"/>
  <c r="M191" i="1"/>
  <c r="AI191" i="1" s="1"/>
  <c r="M190" i="1"/>
  <c r="M189" i="1"/>
  <c r="AI189" i="1" s="1"/>
  <c r="M188" i="1"/>
  <c r="AI188" i="1" s="1"/>
  <c r="M187" i="1"/>
  <c r="AI187" i="1" s="1"/>
  <c r="M186" i="1"/>
  <c r="M185" i="1"/>
  <c r="AI185" i="1" s="1"/>
  <c r="M184" i="1"/>
  <c r="M183" i="1"/>
  <c r="AI183" i="1" s="1"/>
  <c r="M182" i="1"/>
  <c r="AI182" i="1" s="1"/>
  <c r="M181" i="1"/>
  <c r="M180" i="1"/>
  <c r="AI180" i="1" s="1"/>
  <c r="M179" i="1"/>
  <c r="AI179" i="1" s="1"/>
  <c r="M178" i="1"/>
  <c r="M177" i="1"/>
  <c r="AI177" i="1" s="1"/>
  <c r="M176" i="1"/>
  <c r="AI176" i="1" s="1"/>
  <c r="M175" i="1"/>
  <c r="AI175" i="1" s="1"/>
  <c r="M174" i="1"/>
  <c r="AI174" i="1" s="1"/>
  <c r="M173" i="1"/>
  <c r="AI173" i="1" s="1"/>
  <c r="M172" i="1"/>
  <c r="AI172" i="1" s="1"/>
  <c r="M171" i="1"/>
  <c r="AI171" i="1" s="1"/>
  <c r="M170" i="1"/>
  <c r="M169" i="1"/>
  <c r="AI169" i="1" s="1"/>
  <c r="M168" i="1"/>
  <c r="AI168" i="1" s="1"/>
  <c r="M167" i="1"/>
  <c r="AI167" i="1" s="1"/>
  <c r="M166" i="1"/>
  <c r="AI166" i="1" s="1"/>
  <c r="M165" i="1"/>
  <c r="AI165" i="1" s="1"/>
  <c r="M164" i="1"/>
  <c r="AI164" i="1" s="1"/>
  <c r="M163" i="1"/>
  <c r="AI163" i="1" s="1"/>
  <c r="M162" i="1"/>
  <c r="M161" i="1"/>
  <c r="AI161" i="1" s="1"/>
  <c r="M160" i="1"/>
  <c r="AI160" i="1" s="1"/>
  <c r="M159" i="1"/>
  <c r="AI159" i="1" s="1"/>
  <c r="M158" i="1"/>
  <c r="AI158" i="1" s="1"/>
  <c r="M157" i="1"/>
  <c r="AI157" i="1" s="1"/>
  <c r="M156" i="1"/>
  <c r="AI156" i="1" s="1"/>
  <c r="M155" i="1"/>
  <c r="AI155" i="1" s="1"/>
  <c r="M154" i="1"/>
  <c r="M153" i="1"/>
  <c r="AI153" i="1" s="1"/>
  <c r="M152" i="1"/>
  <c r="AI152" i="1" s="1"/>
  <c r="M151" i="1"/>
  <c r="AI151" i="1" s="1"/>
  <c r="M150" i="1"/>
  <c r="AI150" i="1" s="1"/>
  <c r="M149" i="1"/>
  <c r="AI149" i="1" s="1"/>
  <c r="M148" i="1"/>
  <c r="AI148" i="1" s="1"/>
  <c r="M147" i="1"/>
  <c r="AI147" i="1" s="1"/>
  <c r="M146" i="1"/>
  <c r="M145" i="1"/>
  <c r="AI145" i="1" s="1"/>
  <c r="M144" i="1"/>
  <c r="AI144" i="1" s="1"/>
  <c r="M143" i="1"/>
  <c r="AI143" i="1" s="1"/>
  <c r="M142" i="1"/>
  <c r="AI142" i="1" s="1"/>
  <c r="M141" i="1"/>
  <c r="AI141" i="1" s="1"/>
  <c r="M140" i="1"/>
  <c r="AI140" i="1" s="1"/>
  <c r="M139" i="1"/>
  <c r="AI139" i="1" s="1"/>
  <c r="M138" i="1"/>
  <c r="AI138" i="1" s="1"/>
  <c r="M137" i="1"/>
  <c r="AI137" i="1" s="1"/>
  <c r="M136" i="1"/>
  <c r="AI136" i="1" s="1"/>
  <c r="M135" i="1"/>
  <c r="AI135" i="1" s="1"/>
  <c r="M134" i="1"/>
  <c r="M133" i="1"/>
  <c r="AI133" i="1" s="1"/>
  <c r="M132" i="1"/>
  <c r="AI132" i="1" s="1"/>
  <c r="M131" i="1"/>
  <c r="AI131" i="1" s="1"/>
  <c r="M130" i="1"/>
  <c r="AI130" i="1" s="1"/>
  <c r="M129" i="1"/>
  <c r="AI129" i="1" s="1"/>
  <c r="M128" i="1"/>
  <c r="AI128" i="1" s="1"/>
  <c r="M127" i="1"/>
  <c r="AI127" i="1" s="1"/>
  <c r="M126" i="1"/>
  <c r="AI126" i="1" s="1"/>
  <c r="M125" i="1"/>
  <c r="AI125" i="1" s="1"/>
  <c r="M124" i="1"/>
  <c r="AI124" i="1" s="1"/>
  <c r="M123" i="1"/>
  <c r="AI123" i="1" s="1"/>
  <c r="M122" i="1"/>
  <c r="AI122" i="1" s="1"/>
  <c r="M121" i="1"/>
  <c r="AI121" i="1" s="1"/>
  <c r="M120" i="1"/>
  <c r="AI120" i="1" s="1"/>
  <c r="M119" i="1"/>
  <c r="AI119" i="1" s="1"/>
  <c r="M118" i="1"/>
  <c r="AI118" i="1" s="1"/>
  <c r="M117" i="1"/>
  <c r="M116" i="1"/>
  <c r="AI116" i="1" s="1"/>
  <c r="M115" i="1"/>
  <c r="AI115" i="1" s="1"/>
  <c r="M114" i="1"/>
  <c r="M113" i="1"/>
  <c r="AI113" i="1" s="1"/>
  <c r="M112" i="1"/>
  <c r="AI112" i="1" s="1"/>
  <c r="M111" i="1"/>
  <c r="AI111" i="1" s="1"/>
  <c r="M110" i="1"/>
  <c r="AI110" i="1" s="1"/>
  <c r="M109" i="1"/>
  <c r="AI109" i="1" s="1"/>
  <c r="M108" i="1"/>
  <c r="AI108" i="1" s="1"/>
  <c r="M107" i="1"/>
  <c r="AI107" i="1" s="1"/>
  <c r="M106" i="1"/>
  <c r="M105" i="1"/>
  <c r="AI105" i="1" s="1"/>
  <c r="M104" i="1"/>
  <c r="AI104" i="1" s="1"/>
  <c r="M103" i="1"/>
  <c r="AI103" i="1" s="1"/>
  <c r="M102" i="1"/>
  <c r="AI102" i="1" s="1"/>
  <c r="M101" i="1"/>
  <c r="AI101" i="1" s="1"/>
  <c r="M100" i="1"/>
  <c r="AI100" i="1" s="1"/>
  <c r="M99" i="1"/>
  <c r="AI99" i="1" s="1"/>
  <c r="M98" i="1"/>
  <c r="AI98" i="1" s="1"/>
  <c r="M97" i="1"/>
  <c r="AI97" i="1" s="1"/>
  <c r="M96" i="1"/>
  <c r="AI96" i="1" s="1"/>
  <c r="M95" i="1"/>
  <c r="AI95" i="1" s="1"/>
  <c r="M94" i="1"/>
  <c r="AI94" i="1" s="1"/>
  <c r="M93" i="1"/>
  <c r="AI93" i="1" s="1"/>
  <c r="M92" i="1"/>
  <c r="AI92" i="1" s="1"/>
  <c r="M91" i="1"/>
  <c r="AI91" i="1" s="1"/>
  <c r="M90" i="1"/>
  <c r="AI90" i="1" s="1"/>
  <c r="M89" i="1"/>
  <c r="AI89" i="1" s="1"/>
  <c r="M88" i="1"/>
  <c r="AI88" i="1" s="1"/>
  <c r="M87" i="1"/>
  <c r="AI87" i="1" s="1"/>
  <c r="M86" i="1"/>
  <c r="AI86" i="1" s="1"/>
  <c r="M85" i="1"/>
  <c r="AI85" i="1" s="1"/>
  <c r="M84" i="1"/>
  <c r="AI84" i="1" s="1"/>
  <c r="M83" i="1"/>
  <c r="AI83" i="1" s="1"/>
  <c r="M82" i="1"/>
  <c r="AI82" i="1" s="1"/>
  <c r="M81" i="1"/>
  <c r="AI81" i="1" s="1"/>
  <c r="M80" i="1"/>
  <c r="AI80" i="1" s="1"/>
  <c r="M79" i="1"/>
  <c r="AI79" i="1" s="1"/>
  <c r="M78" i="1"/>
  <c r="AI78" i="1" s="1"/>
  <c r="M77" i="1"/>
  <c r="AI77" i="1" s="1"/>
  <c r="M76" i="1"/>
  <c r="AI76" i="1" s="1"/>
  <c r="M75" i="1"/>
  <c r="AI75" i="1" s="1"/>
  <c r="M74" i="1"/>
  <c r="AI74" i="1" s="1"/>
  <c r="M73" i="1"/>
  <c r="AI73" i="1" s="1"/>
  <c r="M72" i="1"/>
  <c r="AI72" i="1" s="1"/>
  <c r="M71" i="1"/>
  <c r="AI71" i="1" s="1"/>
  <c r="M70" i="1"/>
  <c r="AI70" i="1" s="1"/>
  <c r="M69" i="1"/>
  <c r="AI69" i="1" s="1"/>
  <c r="M68" i="1"/>
  <c r="AI68" i="1" s="1"/>
  <c r="M67" i="1"/>
  <c r="AI67" i="1" s="1"/>
  <c r="M66" i="1"/>
  <c r="AI66" i="1" s="1"/>
  <c r="M65" i="1"/>
  <c r="AI65" i="1" s="1"/>
  <c r="M64" i="1"/>
  <c r="AI64" i="1" s="1"/>
  <c r="M63" i="1"/>
  <c r="AI63" i="1" s="1"/>
  <c r="M62" i="1"/>
  <c r="AI62" i="1" s="1"/>
  <c r="M61" i="1"/>
  <c r="AI61" i="1" s="1"/>
  <c r="M60" i="1"/>
  <c r="AI60" i="1" s="1"/>
  <c r="M59" i="1"/>
  <c r="AI59" i="1" s="1"/>
  <c r="M58" i="1"/>
  <c r="AI58" i="1" s="1"/>
  <c r="M57" i="1"/>
  <c r="AI57" i="1" s="1"/>
  <c r="M56" i="1"/>
  <c r="AI56" i="1" s="1"/>
  <c r="M55" i="1"/>
  <c r="AI55" i="1" s="1"/>
  <c r="M54" i="1"/>
  <c r="AI54" i="1" s="1"/>
  <c r="M53" i="1"/>
  <c r="AI53" i="1" s="1"/>
  <c r="M52" i="1"/>
  <c r="AI52" i="1" s="1"/>
  <c r="M51" i="1"/>
  <c r="AI51" i="1" s="1"/>
  <c r="M50" i="1"/>
  <c r="AI50" i="1" s="1"/>
  <c r="M49" i="1"/>
  <c r="AI49" i="1" s="1"/>
  <c r="M48" i="1"/>
  <c r="AI48" i="1" s="1"/>
  <c r="M47" i="1"/>
  <c r="AI47" i="1" s="1"/>
  <c r="M46" i="1"/>
  <c r="AI46" i="1" s="1"/>
  <c r="M45" i="1"/>
  <c r="AI45" i="1" s="1"/>
  <c r="M44" i="1"/>
  <c r="AI44" i="1" s="1"/>
  <c r="M43" i="1"/>
  <c r="AI43" i="1" s="1"/>
  <c r="M42" i="1"/>
  <c r="AI42" i="1" s="1"/>
  <c r="M41" i="1"/>
  <c r="AI41" i="1" s="1"/>
  <c r="M40" i="1"/>
  <c r="AI40" i="1" s="1"/>
  <c r="M39" i="1"/>
  <c r="AI39" i="1" s="1"/>
  <c r="M38" i="1"/>
  <c r="AI38" i="1" s="1"/>
  <c r="M37" i="1"/>
  <c r="AI37" i="1" s="1"/>
  <c r="M36" i="1"/>
  <c r="AI36" i="1" s="1"/>
  <c r="M35" i="1"/>
  <c r="AI35" i="1" s="1"/>
  <c r="M34" i="1"/>
  <c r="AI34" i="1" s="1"/>
  <c r="M33" i="1"/>
  <c r="AI33" i="1" s="1"/>
  <c r="M32" i="1"/>
  <c r="AI32" i="1" s="1"/>
  <c r="M31" i="1"/>
  <c r="AI31" i="1" s="1"/>
  <c r="M30" i="1"/>
  <c r="AI30" i="1" s="1"/>
  <c r="M29" i="1"/>
  <c r="AI29" i="1" s="1"/>
  <c r="M28" i="1"/>
  <c r="AI28" i="1" s="1"/>
  <c r="M27" i="1"/>
  <c r="AI27" i="1" s="1"/>
  <c r="M26" i="1"/>
  <c r="AI26" i="1" s="1"/>
  <c r="M25" i="1"/>
  <c r="AI25" i="1" s="1"/>
  <c r="M24" i="1"/>
  <c r="AI24" i="1" s="1"/>
  <c r="M23" i="1"/>
  <c r="AI23" i="1" s="1"/>
  <c r="M22" i="1"/>
  <c r="AI22" i="1" s="1"/>
  <c r="M21" i="1"/>
  <c r="AI21" i="1" s="1"/>
  <c r="M20" i="1"/>
  <c r="AI20" i="1" s="1"/>
  <c r="M19" i="1"/>
  <c r="AI19" i="1" s="1"/>
  <c r="M18" i="1"/>
  <c r="AI18" i="1" s="1"/>
  <c r="M17" i="1"/>
  <c r="AI17" i="1" s="1"/>
  <c r="M16" i="1"/>
  <c r="AI16" i="1" s="1"/>
  <c r="M15" i="1"/>
  <c r="AI15" i="1" s="1"/>
  <c r="M14" i="1"/>
  <c r="AI14" i="1" s="1"/>
  <c r="M13" i="1"/>
  <c r="AI13" i="1" s="1"/>
  <c r="M12" i="1"/>
  <c r="AI12" i="1" s="1"/>
  <c r="M11" i="1"/>
  <c r="AI11" i="1" s="1"/>
  <c r="M10" i="1"/>
  <c r="AI10" i="1" s="1"/>
  <c r="M9" i="1"/>
  <c r="AI9" i="1" s="1"/>
  <c r="M8" i="1"/>
  <c r="AI8" i="1" s="1"/>
  <c r="AI106" i="1"/>
  <c r="AI114" i="1"/>
  <c r="AI117" i="1"/>
  <c r="AI134" i="1"/>
  <c r="AI146" i="1"/>
  <c r="AI154" i="1"/>
  <c r="AI162" i="1"/>
  <c r="AI170" i="1"/>
  <c r="AI178" i="1"/>
  <c r="AI181" i="1"/>
  <c r="AI184" i="1"/>
  <c r="AI186" i="1"/>
  <c r="AI190" i="1"/>
  <c r="AI194" i="1"/>
  <c r="AI202" i="1"/>
  <c r="AI210" i="1"/>
  <c r="AI218" i="1"/>
  <c r="AI221" i="1"/>
  <c r="AI226" i="1"/>
  <c r="AI234" i="1"/>
  <c r="AI242" i="1"/>
  <c r="AI245" i="1"/>
  <c r="AI250" i="1"/>
  <c r="AI253" i="1"/>
  <c r="AI254" i="1"/>
  <c r="AI258" i="1"/>
  <c r="AI261" i="1"/>
  <c r="AI262" i="1"/>
  <c r="AI264" i="1"/>
  <c r="AI266" i="1"/>
  <c r="AI274" i="1"/>
  <c r="AI282" i="1"/>
  <c r="AI285" i="1"/>
  <c r="AI290" i="1"/>
  <c r="AI293" i="1"/>
  <c r="AI296" i="1"/>
  <c r="AI298" i="1"/>
  <c r="AI304" i="1"/>
  <c r="AI306" i="1"/>
  <c r="AI309" i="1"/>
  <c r="AI312" i="1"/>
  <c r="AI314" i="1"/>
  <c r="AI317" i="1"/>
  <c r="AI318" i="1"/>
  <c r="AI322" i="1"/>
  <c r="AI325" i="1"/>
  <c r="AI326" i="1"/>
  <c r="AI327" i="1"/>
  <c r="AI330" i="1"/>
  <c r="AI338" i="1"/>
  <c r="AI344" i="1"/>
  <c r="AI346" i="1"/>
  <c r="AI349" i="1"/>
  <c r="AI351" i="1"/>
  <c r="AI354" i="1"/>
  <c r="AI357" i="1"/>
  <c r="AI358" i="1"/>
  <c r="AI362" i="1"/>
  <c r="AI370" i="1"/>
  <c r="AI373" i="1"/>
  <c r="AI376" i="1"/>
  <c r="AI378" i="1"/>
  <c r="AI381" i="1"/>
  <c r="AI382" i="1"/>
  <c r="AI384" i="1"/>
  <c r="AI386" i="1"/>
  <c r="AI389" i="1"/>
  <c r="AI390" i="1"/>
  <c r="AI391" i="1"/>
  <c r="AI392" i="1"/>
  <c r="AI394" i="1"/>
  <c r="AI400" i="1"/>
  <c r="AI402" i="1"/>
  <c r="AI405" i="1"/>
  <c r="AI407" i="1"/>
  <c r="AI408" i="1"/>
  <c r="AI410" i="1"/>
  <c r="AI413" i="1"/>
  <c r="AI415" i="1"/>
  <c r="AI416" i="1"/>
  <c r="AI418" i="1"/>
  <c r="AI421" i="1"/>
  <c r="AI422" i="1"/>
  <c r="AI423" i="1"/>
  <c r="AI424" i="1"/>
  <c r="AI426" i="1"/>
  <c r="AI429" i="1"/>
  <c r="AI430" i="1"/>
  <c r="AI431" i="1"/>
  <c r="AI432" i="1"/>
  <c r="AI433" i="1"/>
  <c r="AI434" i="1"/>
  <c r="AI437" i="1"/>
  <c r="AI439" i="1"/>
  <c r="AI440" i="1"/>
  <c r="AI442" i="1"/>
  <c r="AI445" i="1"/>
  <c r="AI446" i="1"/>
  <c r="AI448" i="1"/>
  <c r="AI450" i="1"/>
  <c r="AI453" i="1"/>
  <c r="AI454" i="1"/>
  <c r="AI455" i="1"/>
  <c r="AI456" i="1"/>
  <c r="AI458" i="1"/>
  <c r="AI461" i="1"/>
  <c r="AI462" i="1"/>
  <c r="AI464" i="1"/>
  <c r="AI466" i="1"/>
  <c r="AI469" i="1"/>
  <c r="AI470" i="1"/>
  <c r="AI471" i="1"/>
  <c r="AI472" i="1"/>
  <c r="AI473" i="1"/>
  <c r="AI474" i="1"/>
  <c r="AI477" i="1"/>
  <c r="AI478" i="1"/>
  <c r="AI479" i="1"/>
  <c r="AI480" i="1"/>
  <c r="AI482" i="1"/>
  <c r="AI485" i="1"/>
  <c r="AI486" i="1"/>
  <c r="AI487" i="1"/>
  <c r="AI488" i="1"/>
  <c r="AI490" i="1"/>
  <c r="AI493" i="1"/>
  <c r="AI494" i="1"/>
  <c r="AI495" i="1"/>
  <c r="AI496" i="1"/>
  <c r="AI498" i="1"/>
  <c r="AI501" i="1"/>
  <c r="AI502" i="1"/>
  <c r="AI503" i="1"/>
  <c r="AI504" i="1"/>
  <c r="AI506" i="1"/>
  <c r="AI509" i="1"/>
  <c r="AI510" i="1"/>
  <c r="AI511" i="1"/>
  <c r="AI512" i="1"/>
  <c r="AI514" i="1"/>
  <c r="AI517" i="1"/>
  <c r="AI518" i="1"/>
  <c r="AI519" i="1"/>
  <c r="AI520" i="1"/>
  <c r="AI522" i="1"/>
  <c r="AI525" i="1"/>
  <c r="AI526" i="1"/>
  <c r="AI527" i="1"/>
  <c r="AI528" i="1"/>
  <c r="AI530" i="1"/>
  <c r="AI533" i="1"/>
  <c r="AI534" i="1"/>
  <c r="AI535" i="1"/>
  <c r="AI536" i="1"/>
  <c r="AI537" i="1"/>
  <c r="AI538" i="1"/>
  <c r="AI541" i="1"/>
  <c r="AI542" i="1"/>
  <c r="AI543" i="1"/>
  <c r="AI544" i="1"/>
  <c r="AI546" i="1"/>
  <c r="AI549" i="1"/>
  <c r="AI550" i="1"/>
  <c r="AI551" i="1"/>
  <c r="AI552" i="1"/>
  <c r="AI554" i="1"/>
  <c r="AI557" i="1"/>
  <c r="AI558" i="1"/>
  <c r="AI559" i="1"/>
  <c r="AI560" i="1"/>
  <c r="AI562" i="1"/>
  <c r="AI565" i="1"/>
  <c r="AI566" i="1"/>
  <c r="AI567" i="1"/>
  <c r="AI568" i="1"/>
  <c r="AI570" i="1"/>
  <c r="AI573" i="1"/>
  <c r="AI574" i="1"/>
  <c r="AI575" i="1"/>
  <c r="AI576" i="1"/>
  <c r="AI578" i="1"/>
  <c r="AI581" i="1"/>
  <c r="AI582" i="1"/>
  <c r="AI583" i="1"/>
  <c r="AI584" i="1"/>
  <c r="AI585" i="1"/>
  <c r="AI586" i="1"/>
  <c r="AI589" i="1"/>
  <c r="AI590" i="1"/>
  <c r="AI591" i="1"/>
  <c r="AI592" i="1"/>
  <c r="AI594" i="1"/>
  <c r="AI597" i="1"/>
  <c r="AI598" i="1"/>
  <c r="AI599" i="1"/>
  <c r="AI600" i="1"/>
  <c r="AI601" i="1"/>
  <c r="AI602" i="1"/>
  <c r="AI605" i="1"/>
  <c r="AI606" i="1"/>
  <c r="AI607" i="1"/>
  <c r="AI608" i="1"/>
  <c r="AI610" i="1"/>
  <c r="AI613" i="1"/>
  <c r="AI614" i="1"/>
  <c r="AI615" i="1"/>
  <c r="AI616" i="1"/>
  <c r="AI617" i="1"/>
  <c r="AI618" i="1"/>
  <c r="X618" i="1" l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Y618" i="1" l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291" i="1"/>
  <c r="Y164" i="1"/>
  <c r="Y163" i="1"/>
  <c r="Y139" i="1"/>
  <c r="Y51" i="1"/>
  <c r="Y50" i="1"/>
  <c r="Y35" i="1"/>
  <c r="Y463" i="1" l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X8" i="1"/>
  <c r="Y8" i="1" s="1"/>
  <c r="Y397" i="1"/>
  <c r="Y398" i="1"/>
  <c r="N8" i="1" l="1"/>
  <c r="N251" i="1" l="1"/>
  <c r="AE251" i="1"/>
  <c r="AD251" i="1"/>
  <c r="N564" i="1"/>
  <c r="AD564" i="1"/>
  <c r="AE564" i="1"/>
  <c r="N397" i="1"/>
  <c r="AD397" i="1"/>
  <c r="AE397" i="1"/>
  <c r="N286" i="1"/>
  <c r="AE286" i="1"/>
  <c r="AD286" i="1"/>
  <c r="N414" i="1"/>
  <c r="AE414" i="1"/>
  <c r="AD414" i="1"/>
  <c r="N478" i="1"/>
  <c r="AD478" i="1"/>
  <c r="AE478" i="1"/>
  <c r="N447" i="1"/>
  <c r="AD447" i="1"/>
  <c r="AE447" i="1"/>
  <c r="N584" i="1"/>
  <c r="AD584" i="1"/>
  <c r="AE584" i="1"/>
  <c r="N353" i="1"/>
  <c r="AE353" i="1"/>
  <c r="AD353" i="1"/>
  <c r="N481" i="1"/>
  <c r="AD481" i="1"/>
  <c r="AE481" i="1"/>
  <c r="N609" i="1"/>
  <c r="AD609" i="1"/>
  <c r="AE609" i="1"/>
  <c r="N122" i="1"/>
  <c r="AD122" i="1"/>
  <c r="AE122" i="1"/>
  <c r="N314" i="1"/>
  <c r="AD314" i="1"/>
  <c r="AE314" i="1"/>
  <c r="N442" i="1"/>
  <c r="AE442" i="1"/>
  <c r="AD442" i="1"/>
  <c r="N506" i="1"/>
  <c r="AD506" i="1"/>
  <c r="AE506" i="1"/>
  <c r="N107" i="1"/>
  <c r="AE107" i="1"/>
  <c r="AD107" i="1"/>
  <c r="N179" i="1"/>
  <c r="AD179" i="1"/>
  <c r="AE179" i="1"/>
  <c r="N60" i="1"/>
  <c r="AE60" i="1"/>
  <c r="AD60" i="1"/>
  <c r="N124" i="1"/>
  <c r="AE124" i="1"/>
  <c r="AD124" i="1"/>
  <c r="N188" i="1"/>
  <c r="AE188" i="1"/>
  <c r="AD188" i="1"/>
  <c r="N252" i="1"/>
  <c r="AD252" i="1"/>
  <c r="AE252" i="1"/>
  <c r="N316" i="1"/>
  <c r="AD316" i="1"/>
  <c r="AE316" i="1"/>
  <c r="N380" i="1"/>
  <c r="AD380" i="1"/>
  <c r="AE380" i="1"/>
  <c r="N444" i="1"/>
  <c r="AE444" i="1"/>
  <c r="AD444" i="1"/>
  <c r="N508" i="1"/>
  <c r="AD508" i="1"/>
  <c r="AE508" i="1"/>
  <c r="N572" i="1"/>
  <c r="AD572" i="1"/>
  <c r="AE572" i="1"/>
  <c r="N427" i="1"/>
  <c r="AD427" i="1"/>
  <c r="AE427" i="1"/>
  <c r="N21" i="1"/>
  <c r="AE21" i="1"/>
  <c r="AD21" i="1"/>
  <c r="N85" i="1"/>
  <c r="AD85" i="1"/>
  <c r="AE85" i="1"/>
  <c r="N149" i="1"/>
  <c r="AD149" i="1"/>
  <c r="AE149" i="1"/>
  <c r="N213" i="1"/>
  <c r="AD213" i="1"/>
  <c r="AE213" i="1"/>
  <c r="N277" i="1"/>
  <c r="AD277" i="1"/>
  <c r="AE277" i="1"/>
  <c r="N341" i="1"/>
  <c r="AE341" i="1"/>
  <c r="AD341" i="1"/>
  <c r="N405" i="1"/>
  <c r="AD405" i="1"/>
  <c r="AE405" i="1"/>
  <c r="N469" i="1"/>
  <c r="AD469" i="1"/>
  <c r="AE469" i="1"/>
  <c r="N533" i="1"/>
  <c r="AD533" i="1"/>
  <c r="AE533" i="1"/>
  <c r="N597" i="1"/>
  <c r="AD597" i="1"/>
  <c r="AE597" i="1"/>
  <c r="N38" i="1"/>
  <c r="AE38" i="1"/>
  <c r="AD38" i="1"/>
  <c r="N102" i="1"/>
  <c r="AD102" i="1"/>
  <c r="AE102" i="1"/>
  <c r="N166" i="1"/>
  <c r="AE166" i="1"/>
  <c r="AD166" i="1"/>
  <c r="N230" i="1"/>
  <c r="AE230" i="1"/>
  <c r="AD230" i="1"/>
  <c r="N294" i="1"/>
  <c r="AE294" i="1"/>
  <c r="AD294" i="1"/>
  <c r="N358" i="1"/>
  <c r="AD358" i="1"/>
  <c r="AE358" i="1"/>
  <c r="N422" i="1"/>
  <c r="AE422" i="1"/>
  <c r="AD422" i="1"/>
  <c r="N486" i="1"/>
  <c r="AD486" i="1"/>
  <c r="AE486" i="1"/>
  <c r="N550" i="1"/>
  <c r="AD550" i="1"/>
  <c r="AE550" i="1"/>
  <c r="N614" i="1"/>
  <c r="AD614" i="1"/>
  <c r="AE614" i="1"/>
  <c r="N611" i="1"/>
  <c r="AD611" i="1"/>
  <c r="AE611" i="1"/>
  <c r="N71" i="1"/>
  <c r="AE71" i="1"/>
  <c r="AD71" i="1"/>
  <c r="N135" i="1"/>
  <c r="AD135" i="1"/>
  <c r="AE135" i="1"/>
  <c r="N199" i="1"/>
  <c r="AD199" i="1"/>
  <c r="AE199" i="1"/>
  <c r="N263" i="1"/>
  <c r="AD263" i="1"/>
  <c r="AE263" i="1"/>
  <c r="N327" i="1"/>
  <c r="AE327" i="1"/>
  <c r="AD327" i="1"/>
  <c r="N391" i="1"/>
  <c r="AE391" i="1"/>
  <c r="AD391" i="1"/>
  <c r="N455" i="1"/>
  <c r="AD455" i="1"/>
  <c r="AE455" i="1"/>
  <c r="N519" i="1"/>
  <c r="AD519" i="1"/>
  <c r="AE519" i="1"/>
  <c r="N583" i="1"/>
  <c r="AD583" i="1"/>
  <c r="AE583" i="1"/>
  <c r="N16" i="1"/>
  <c r="AD16" i="1"/>
  <c r="AE16" i="1"/>
  <c r="N80" i="1"/>
  <c r="AE80" i="1"/>
  <c r="AD80" i="1"/>
  <c r="N144" i="1"/>
  <c r="AE144" i="1"/>
  <c r="AD144" i="1"/>
  <c r="N208" i="1"/>
  <c r="AE208" i="1"/>
  <c r="AD208" i="1"/>
  <c r="N272" i="1"/>
  <c r="AD272" i="1"/>
  <c r="AE272" i="1"/>
  <c r="N336" i="1"/>
  <c r="AD336" i="1"/>
  <c r="AE336" i="1"/>
  <c r="N400" i="1"/>
  <c r="AD400" i="1"/>
  <c r="AE400" i="1"/>
  <c r="N464" i="1"/>
  <c r="AD464" i="1"/>
  <c r="AE464" i="1"/>
  <c r="N528" i="1"/>
  <c r="AD528" i="1"/>
  <c r="AE528" i="1"/>
  <c r="N592" i="1"/>
  <c r="AD592" i="1"/>
  <c r="AE592" i="1"/>
  <c r="N515" i="1"/>
  <c r="AD515" i="1"/>
  <c r="AE515" i="1"/>
  <c r="N41" i="1"/>
  <c r="AE41" i="1"/>
  <c r="AD41" i="1"/>
  <c r="N105" i="1"/>
  <c r="AD105" i="1"/>
  <c r="AE105" i="1"/>
  <c r="N169" i="1"/>
  <c r="AD169" i="1"/>
  <c r="AE169" i="1"/>
  <c r="N233" i="1"/>
  <c r="AD233" i="1"/>
  <c r="AE233" i="1"/>
  <c r="N297" i="1"/>
  <c r="AD297" i="1"/>
  <c r="AE297" i="1"/>
  <c r="N361" i="1"/>
  <c r="AE361" i="1"/>
  <c r="AD361" i="1"/>
  <c r="N425" i="1"/>
  <c r="AD425" i="1"/>
  <c r="AE425" i="1"/>
  <c r="N489" i="1"/>
  <c r="AD489" i="1"/>
  <c r="AE489" i="1"/>
  <c r="N553" i="1"/>
  <c r="AD553" i="1"/>
  <c r="AE553" i="1"/>
  <c r="N617" i="1"/>
  <c r="AD617" i="1"/>
  <c r="AE617" i="1"/>
  <c r="N66" i="1"/>
  <c r="AE66" i="1"/>
  <c r="AD66" i="1"/>
  <c r="N130" i="1"/>
  <c r="AD130" i="1"/>
  <c r="AE130" i="1"/>
  <c r="N194" i="1"/>
  <c r="AE194" i="1"/>
  <c r="AD194" i="1"/>
  <c r="N258" i="1"/>
  <c r="AD258" i="1"/>
  <c r="AE258" i="1"/>
  <c r="N322" i="1"/>
  <c r="AD322" i="1"/>
  <c r="AE322" i="1"/>
  <c r="N386" i="1"/>
  <c r="AD386" i="1"/>
  <c r="AE386" i="1"/>
  <c r="N450" i="1"/>
  <c r="AE450" i="1"/>
  <c r="AD450" i="1"/>
  <c r="N514" i="1"/>
  <c r="AD514" i="1"/>
  <c r="AE514" i="1"/>
  <c r="N578" i="1"/>
  <c r="AD578" i="1"/>
  <c r="AE578" i="1"/>
  <c r="N115" i="1"/>
  <c r="AE115" i="1"/>
  <c r="AD115" i="1"/>
  <c r="N180" i="1"/>
  <c r="AE180" i="1"/>
  <c r="AD180" i="1"/>
  <c r="N372" i="1"/>
  <c r="AD372" i="1"/>
  <c r="AE372" i="1"/>
  <c r="N436" i="1"/>
  <c r="AE436" i="1"/>
  <c r="AD436" i="1"/>
  <c r="N525" i="1"/>
  <c r="AD525" i="1"/>
  <c r="AE525" i="1"/>
  <c r="N319" i="1"/>
  <c r="AD319" i="1"/>
  <c r="AE319" i="1"/>
  <c r="N328" i="1"/>
  <c r="AD328" i="1"/>
  <c r="AE328" i="1"/>
  <c r="N483" i="1"/>
  <c r="AD483" i="1"/>
  <c r="AE483" i="1"/>
  <c r="N97" i="1"/>
  <c r="AD97" i="1"/>
  <c r="AE97" i="1"/>
  <c r="N289" i="1"/>
  <c r="AD289" i="1"/>
  <c r="AE289" i="1"/>
  <c r="N417" i="1"/>
  <c r="AD417" i="1"/>
  <c r="AE417" i="1"/>
  <c r="N545" i="1"/>
  <c r="AD545" i="1"/>
  <c r="AE545" i="1"/>
  <c r="N58" i="1"/>
  <c r="AE58" i="1"/>
  <c r="AD58" i="1"/>
  <c r="N186" i="1"/>
  <c r="AD186" i="1"/>
  <c r="AE186" i="1"/>
  <c r="N250" i="1"/>
  <c r="AD250" i="1"/>
  <c r="AE250" i="1"/>
  <c r="N378" i="1"/>
  <c r="AD378" i="1"/>
  <c r="AE378" i="1"/>
  <c r="N570" i="1"/>
  <c r="AD570" i="1"/>
  <c r="AE570" i="1"/>
  <c r="N267" i="1"/>
  <c r="AD267" i="1"/>
  <c r="AE267" i="1"/>
  <c r="N275" i="1"/>
  <c r="AE275" i="1"/>
  <c r="AD275" i="1"/>
  <c r="N283" i="1"/>
  <c r="AD283" i="1"/>
  <c r="AE283" i="1"/>
  <c r="N315" i="1"/>
  <c r="AD315" i="1"/>
  <c r="AE315" i="1"/>
  <c r="N331" i="1"/>
  <c r="AD331" i="1"/>
  <c r="AE331" i="1"/>
  <c r="N339" i="1"/>
  <c r="AD339" i="1"/>
  <c r="AE339" i="1"/>
  <c r="N347" i="1"/>
  <c r="AD347" i="1"/>
  <c r="AE347" i="1"/>
  <c r="N171" i="1"/>
  <c r="AD171" i="1"/>
  <c r="AE171" i="1"/>
  <c r="N243" i="1"/>
  <c r="AE243" i="1"/>
  <c r="AD243" i="1"/>
  <c r="N587" i="1"/>
  <c r="AD587" i="1"/>
  <c r="AE587" i="1"/>
  <c r="N68" i="1"/>
  <c r="AE68" i="1"/>
  <c r="AD68" i="1"/>
  <c r="N132" i="1"/>
  <c r="AE132" i="1"/>
  <c r="AD132" i="1"/>
  <c r="N196" i="1"/>
  <c r="AE196" i="1"/>
  <c r="AD196" i="1"/>
  <c r="N260" i="1"/>
  <c r="AD260" i="1"/>
  <c r="AE260" i="1"/>
  <c r="N324" i="1"/>
  <c r="AD324" i="1"/>
  <c r="AE324" i="1"/>
  <c r="N388" i="1"/>
  <c r="AD388" i="1"/>
  <c r="AE388" i="1"/>
  <c r="N452" i="1"/>
  <c r="AD452" i="1"/>
  <c r="AE452" i="1"/>
  <c r="N516" i="1"/>
  <c r="AD516" i="1"/>
  <c r="AE516" i="1"/>
  <c r="N580" i="1"/>
  <c r="AD580" i="1"/>
  <c r="AE580" i="1"/>
  <c r="N459" i="1"/>
  <c r="AD459" i="1"/>
  <c r="AE459" i="1"/>
  <c r="N29" i="1"/>
  <c r="AD29" i="1"/>
  <c r="AE29" i="1"/>
  <c r="N93" i="1"/>
  <c r="AD93" i="1"/>
  <c r="AE93" i="1"/>
  <c r="N157" i="1"/>
  <c r="AD157" i="1"/>
  <c r="AE157" i="1"/>
  <c r="N221" i="1"/>
  <c r="AD221" i="1"/>
  <c r="AE221" i="1"/>
  <c r="N285" i="1"/>
  <c r="AD285" i="1"/>
  <c r="AE285" i="1"/>
  <c r="N349" i="1"/>
  <c r="AE349" i="1"/>
  <c r="AD349" i="1"/>
  <c r="N413" i="1"/>
  <c r="AD413" i="1"/>
  <c r="AE413" i="1"/>
  <c r="N477" i="1"/>
  <c r="AD477" i="1"/>
  <c r="AE477" i="1"/>
  <c r="N541" i="1"/>
  <c r="AD541" i="1"/>
  <c r="AE541" i="1"/>
  <c r="N605" i="1"/>
  <c r="AD605" i="1"/>
  <c r="AE605" i="1"/>
  <c r="N46" i="1"/>
  <c r="AD46" i="1"/>
  <c r="AE46" i="1"/>
  <c r="N110" i="1"/>
  <c r="AD110" i="1"/>
  <c r="AE110" i="1"/>
  <c r="N174" i="1"/>
  <c r="AD174" i="1"/>
  <c r="AE174" i="1"/>
  <c r="N238" i="1"/>
  <c r="AE238" i="1"/>
  <c r="AD238" i="1"/>
  <c r="N302" i="1"/>
  <c r="AD302" i="1"/>
  <c r="AE302" i="1"/>
  <c r="N366" i="1"/>
  <c r="AD366" i="1"/>
  <c r="AE366" i="1"/>
  <c r="N430" i="1"/>
  <c r="AE430" i="1"/>
  <c r="AD430" i="1"/>
  <c r="N494" i="1"/>
  <c r="AD494" i="1"/>
  <c r="AE494" i="1"/>
  <c r="N558" i="1"/>
  <c r="AD558" i="1"/>
  <c r="AE558" i="1"/>
  <c r="N379" i="1"/>
  <c r="AD379" i="1"/>
  <c r="AE379" i="1"/>
  <c r="N15" i="1"/>
  <c r="AE15" i="1"/>
  <c r="AD15" i="1"/>
  <c r="N79" i="1"/>
  <c r="AE79" i="1"/>
  <c r="AD79" i="1"/>
  <c r="N143" i="1"/>
  <c r="AD143" i="1"/>
  <c r="AE143" i="1"/>
  <c r="N207" i="1"/>
  <c r="AD207" i="1"/>
  <c r="AE207" i="1"/>
  <c r="N271" i="1"/>
  <c r="AD271" i="1"/>
  <c r="AE271" i="1"/>
  <c r="N335" i="1"/>
  <c r="AD335" i="1"/>
  <c r="AE335" i="1"/>
  <c r="N399" i="1"/>
  <c r="AE399" i="1"/>
  <c r="AD399" i="1"/>
  <c r="N463" i="1"/>
  <c r="AD463" i="1"/>
  <c r="AE463" i="1"/>
  <c r="N527" i="1"/>
  <c r="AD527" i="1"/>
  <c r="AE527" i="1"/>
  <c r="N591" i="1"/>
  <c r="AD591" i="1"/>
  <c r="AE591" i="1"/>
  <c r="N24" i="1"/>
  <c r="AD24" i="1"/>
  <c r="AE24" i="1"/>
  <c r="N88" i="1"/>
  <c r="AE88" i="1"/>
  <c r="AD88" i="1"/>
  <c r="N152" i="1"/>
  <c r="AE152" i="1"/>
  <c r="AD152" i="1"/>
  <c r="N216" i="1"/>
  <c r="AE216" i="1"/>
  <c r="AD216" i="1"/>
  <c r="N280" i="1"/>
  <c r="AE280" i="1"/>
  <c r="AD280" i="1"/>
  <c r="N344" i="1"/>
  <c r="AD344" i="1"/>
  <c r="AE344" i="1"/>
  <c r="N408" i="1"/>
  <c r="AD408" i="1"/>
  <c r="AE408" i="1"/>
  <c r="N472" i="1"/>
  <c r="AD472" i="1"/>
  <c r="AE472" i="1"/>
  <c r="N536" i="1"/>
  <c r="AD536" i="1"/>
  <c r="AE536" i="1"/>
  <c r="N600" i="1"/>
  <c r="AD600" i="1"/>
  <c r="AE600" i="1"/>
  <c r="N539" i="1"/>
  <c r="AD539" i="1"/>
  <c r="AE539" i="1"/>
  <c r="N49" i="1"/>
  <c r="AD49" i="1"/>
  <c r="AE49" i="1"/>
  <c r="N113" i="1"/>
  <c r="AD113" i="1"/>
  <c r="AE113" i="1"/>
  <c r="N177" i="1"/>
  <c r="AD177" i="1"/>
  <c r="AE177" i="1"/>
  <c r="N241" i="1"/>
  <c r="AD241" i="1"/>
  <c r="AE241" i="1"/>
  <c r="N305" i="1"/>
  <c r="AE305" i="1"/>
  <c r="AD305" i="1"/>
  <c r="N369" i="1"/>
  <c r="AE369" i="1"/>
  <c r="AD369" i="1"/>
  <c r="N433" i="1"/>
  <c r="AD433" i="1"/>
  <c r="AE433" i="1"/>
  <c r="N497" i="1"/>
  <c r="AD497" i="1"/>
  <c r="AE497" i="1"/>
  <c r="N561" i="1"/>
  <c r="AD561" i="1"/>
  <c r="AE561" i="1"/>
  <c r="N10" i="1"/>
  <c r="AE10" i="1"/>
  <c r="AD10" i="1"/>
  <c r="N74" i="1"/>
  <c r="AE74" i="1"/>
  <c r="AD74" i="1"/>
  <c r="N138" i="1"/>
  <c r="AD138" i="1"/>
  <c r="AE138" i="1"/>
  <c r="N202" i="1"/>
  <c r="AD202" i="1"/>
  <c r="AE202" i="1"/>
  <c r="N266" i="1"/>
  <c r="AD266" i="1"/>
  <c r="AE266" i="1"/>
  <c r="N330" i="1"/>
  <c r="AD330" i="1"/>
  <c r="AE330" i="1"/>
  <c r="N394" i="1"/>
  <c r="AD394" i="1"/>
  <c r="AE394" i="1"/>
  <c r="N458" i="1"/>
  <c r="AD458" i="1"/>
  <c r="AE458" i="1"/>
  <c r="N522" i="1"/>
  <c r="AD522" i="1"/>
  <c r="AE522" i="1"/>
  <c r="N586" i="1"/>
  <c r="AD586" i="1"/>
  <c r="AE586" i="1"/>
  <c r="N52" i="1"/>
  <c r="AE52" i="1"/>
  <c r="AD52" i="1"/>
  <c r="N13" i="1"/>
  <c r="AD13" i="1"/>
  <c r="AE13" i="1"/>
  <c r="N333" i="1"/>
  <c r="AE333" i="1"/>
  <c r="AD333" i="1"/>
  <c r="N94" i="1"/>
  <c r="AD94" i="1"/>
  <c r="AE94" i="1"/>
  <c r="N606" i="1"/>
  <c r="AD606" i="1"/>
  <c r="AE606" i="1"/>
  <c r="N383" i="1"/>
  <c r="AD383" i="1"/>
  <c r="AE383" i="1"/>
  <c r="N575" i="1"/>
  <c r="AD575" i="1"/>
  <c r="AE575" i="1"/>
  <c r="N33" i="1"/>
  <c r="AE33" i="1"/>
  <c r="AD33" i="1"/>
  <c r="N235" i="1"/>
  <c r="AD235" i="1"/>
  <c r="AE235" i="1"/>
  <c r="N12" i="1"/>
  <c r="AD12" i="1"/>
  <c r="AE12" i="1"/>
  <c r="N76" i="1"/>
  <c r="AE76" i="1"/>
  <c r="AD76" i="1"/>
  <c r="N140" i="1"/>
  <c r="AE140" i="1"/>
  <c r="AD140" i="1"/>
  <c r="N204" i="1"/>
  <c r="AE204" i="1"/>
  <c r="AD204" i="1"/>
  <c r="N268" i="1"/>
  <c r="AD268" i="1"/>
  <c r="AE268" i="1"/>
  <c r="N332" i="1"/>
  <c r="AD332" i="1"/>
  <c r="AE332" i="1"/>
  <c r="N396" i="1"/>
  <c r="AD396" i="1"/>
  <c r="AE396" i="1"/>
  <c r="N460" i="1"/>
  <c r="AD460" i="1"/>
  <c r="AE460" i="1"/>
  <c r="N524" i="1"/>
  <c r="AD524" i="1"/>
  <c r="AE524" i="1"/>
  <c r="N588" i="1"/>
  <c r="AD588" i="1"/>
  <c r="AE588" i="1"/>
  <c r="N491" i="1"/>
  <c r="AD491" i="1"/>
  <c r="AE491" i="1"/>
  <c r="N37" i="1"/>
  <c r="AE37" i="1"/>
  <c r="AD37" i="1"/>
  <c r="N101" i="1"/>
  <c r="AD101" i="1"/>
  <c r="AE101" i="1"/>
  <c r="N165" i="1"/>
  <c r="AD165" i="1"/>
  <c r="AE165" i="1"/>
  <c r="N229" i="1"/>
  <c r="AD229" i="1"/>
  <c r="AE229" i="1"/>
  <c r="N293" i="1"/>
  <c r="AD293" i="1"/>
  <c r="AE293" i="1"/>
  <c r="N357" i="1"/>
  <c r="AE357" i="1"/>
  <c r="AD357" i="1"/>
  <c r="N421" i="1"/>
  <c r="AD421" i="1"/>
  <c r="AE421" i="1"/>
  <c r="N485" i="1"/>
  <c r="AD485" i="1"/>
  <c r="AE485" i="1"/>
  <c r="N549" i="1"/>
  <c r="AD549" i="1"/>
  <c r="AE549" i="1"/>
  <c r="N613" i="1"/>
  <c r="AD613" i="1"/>
  <c r="AE613" i="1"/>
  <c r="N54" i="1"/>
  <c r="AD54" i="1"/>
  <c r="AE54" i="1"/>
  <c r="N118" i="1"/>
  <c r="AD118" i="1"/>
  <c r="AE118" i="1"/>
  <c r="N182" i="1"/>
  <c r="AD182" i="1"/>
  <c r="AE182" i="1"/>
  <c r="N246" i="1"/>
  <c r="AD246" i="1"/>
  <c r="AE246" i="1"/>
  <c r="N310" i="1"/>
  <c r="AD310" i="1"/>
  <c r="AE310" i="1"/>
  <c r="N374" i="1"/>
  <c r="AD374" i="1"/>
  <c r="AE374" i="1"/>
  <c r="N438" i="1"/>
  <c r="AE438" i="1"/>
  <c r="AD438" i="1"/>
  <c r="N502" i="1"/>
  <c r="AD502" i="1"/>
  <c r="AE502" i="1"/>
  <c r="N566" i="1"/>
  <c r="AD566" i="1"/>
  <c r="AE566" i="1"/>
  <c r="N411" i="1"/>
  <c r="AD411" i="1"/>
  <c r="AE411" i="1"/>
  <c r="N23" i="1"/>
  <c r="AD23" i="1"/>
  <c r="AE23" i="1"/>
  <c r="N87" i="1"/>
  <c r="AE87" i="1"/>
  <c r="AD87" i="1"/>
  <c r="N151" i="1"/>
  <c r="AD151" i="1"/>
  <c r="AE151" i="1"/>
  <c r="N215" i="1"/>
  <c r="AD215" i="1"/>
  <c r="AE215" i="1"/>
  <c r="N279" i="1"/>
  <c r="AD279" i="1"/>
  <c r="AE279" i="1"/>
  <c r="N343" i="1"/>
  <c r="AD343" i="1"/>
  <c r="AE343" i="1"/>
  <c r="N407" i="1"/>
  <c r="AD407" i="1"/>
  <c r="AE407" i="1"/>
  <c r="N471" i="1"/>
  <c r="AD471" i="1"/>
  <c r="AE471" i="1"/>
  <c r="N535" i="1"/>
  <c r="AD535" i="1"/>
  <c r="AE535" i="1"/>
  <c r="N599" i="1"/>
  <c r="AD599" i="1"/>
  <c r="AE599" i="1"/>
  <c r="N32" i="1"/>
  <c r="AD32" i="1"/>
  <c r="AE32" i="1"/>
  <c r="N96" i="1"/>
  <c r="AE96" i="1"/>
  <c r="AD96" i="1"/>
  <c r="N160" i="1"/>
  <c r="AE160" i="1"/>
  <c r="AD160" i="1"/>
  <c r="N224" i="1"/>
  <c r="AE224" i="1"/>
  <c r="AD224" i="1"/>
  <c r="N288" i="1"/>
  <c r="AD288" i="1"/>
  <c r="AE288" i="1"/>
  <c r="N352" i="1"/>
  <c r="AD352" i="1"/>
  <c r="AE352" i="1"/>
  <c r="N416" i="1"/>
  <c r="AE416" i="1"/>
  <c r="AD416" i="1"/>
  <c r="N480" i="1"/>
  <c r="AD480" i="1"/>
  <c r="AE480" i="1"/>
  <c r="N544" i="1"/>
  <c r="AD544" i="1"/>
  <c r="AE544" i="1"/>
  <c r="N608" i="1"/>
  <c r="AD608" i="1"/>
  <c r="AE608" i="1"/>
  <c r="N563" i="1"/>
  <c r="AD563" i="1"/>
  <c r="AE563" i="1"/>
  <c r="N57" i="1"/>
  <c r="AD57" i="1"/>
  <c r="AE57" i="1"/>
  <c r="N121" i="1"/>
  <c r="AD121" i="1"/>
  <c r="AE121" i="1"/>
  <c r="N185" i="1"/>
  <c r="AD185" i="1"/>
  <c r="AE185" i="1"/>
  <c r="N249" i="1"/>
  <c r="AD249" i="1"/>
  <c r="AE249" i="1"/>
  <c r="N313" i="1"/>
  <c r="AE313" i="1"/>
  <c r="AD313" i="1"/>
  <c r="N377" i="1"/>
  <c r="AE377" i="1"/>
  <c r="AD377" i="1"/>
  <c r="N441" i="1"/>
  <c r="AD441" i="1"/>
  <c r="AE441" i="1"/>
  <c r="N505" i="1"/>
  <c r="AD505" i="1"/>
  <c r="AE505" i="1"/>
  <c r="N569" i="1"/>
  <c r="AD569" i="1"/>
  <c r="AE569" i="1"/>
  <c r="N18" i="1"/>
  <c r="AD18" i="1"/>
  <c r="AE18" i="1"/>
  <c r="N82" i="1"/>
  <c r="AE82" i="1"/>
  <c r="AD82" i="1"/>
  <c r="N146" i="1"/>
  <c r="AD146" i="1"/>
  <c r="AE146" i="1"/>
  <c r="N210" i="1"/>
  <c r="AD210" i="1"/>
  <c r="AE210" i="1"/>
  <c r="N274" i="1"/>
  <c r="AD274" i="1"/>
  <c r="AE274" i="1"/>
  <c r="N338" i="1"/>
  <c r="AD338" i="1"/>
  <c r="AE338" i="1"/>
  <c r="N402" i="1"/>
  <c r="AE402" i="1"/>
  <c r="AD402" i="1"/>
  <c r="N466" i="1"/>
  <c r="AD466" i="1"/>
  <c r="AE466" i="1"/>
  <c r="N530" i="1"/>
  <c r="AD530" i="1"/>
  <c r="AE530" i="1"/>
  <c r="N594" i="1"/>
  <c r="AD594" i="1"/>
  <c r="AE594" i="1"/>
  <c r="N211" i="1"/>
  <c r="AD211" i="1"/>
  <c r="AE211" i="1"/>
  <c r="N500" i="1"/>
  <c r="AD500" i="1"/>
  <c r="AE500" i="1"/>
  <c r="N141" i="1"/>
  <c r="AD141" i="1"/>
  <c r="AE141" i="1"/>
  <c r="N542" i="1"/>
  <c r="AD542" i="1"/>
  <c r="AE542" i="1"/>
  <c r="N63" i="1"/>
  <c r="AE63" i="1"/>
  <c r="AD63" i="1"/>
  <c r="N511" i="1"/>
  <c r="AD511" i="1"/>
  <c r="AE511" i="1"/>
  <c r="N136" i="1"/>
  <c r="AE136" i="1"/>
  <c r="AD136" i="1"/>
  <c r="N392" i="1"/>
  <c r="AD392" i="1"/>
  <c r="AE392" i="1"/>
  <c r="N161" i="1"/>
  <c r="AD161" i="1"/>
  <c r="AE161" i="1"/>
  <c r="N131" i="1"/>
  <c r="AD131" i="1"/>
  <c r="AE131" i="1"/>
  <c r="N67" i="1"/>
  <c r="AE67" i="1"/>
  <c r="AD67" i="1"/>
  <c r="N475" i="1"/>
  <c r="AD475" i="1"/>
  <c r="AE475" i="1"/>
  <c r="N84" i="1"/>
  <c r="AE84" i="1"/>
  <c r="AD84" i="1"/>
  <c r="N404" i="1"/>
  <c r="AD404" i="1"/>
  <c r="AE404" i="1"/>
  <c r="N596" i="1"/>
  <c r="AD596" i="1"/>
  <c r="AE596" i="1"/>
  <c r="N45" i="1"/>
  <c r="AD45" i="1"/>
  <c r="AE45" i="1"/>
  <c r="N109" i="1"/>
  <c r="AD109" i="1"/>
  <c r="AE109" i="1"/>
  <c r="N173" i="1"/>
  <c r="AD173" i="1"/>
  <c r="AE173" i="1"/>
  <c r="N237" i="1"/>
  <c r="AD237" i="1"/>
  <c r="AE237" i="1"/>
  <c r="N301" i="1"/>
  <c r="AE301" i="1"/>
  <c r="AD301" i="1"/>
  <c r="N365" i="1"/>
  <c r="AE365" i="1"/>
  <c r="AD365" i="1"/>
  <c r="N429" i="1"/>
  <c r="AD429" i="1"/>
  <c r="AE429" i="1"/>
  <c r="N493" i="1"/>
  <c r="AD493" i="1"/>
  <c r="AE493" i="1"/>
  <c r="N557" i="1"/>
  <c r="AD557" i="1"/>
  <c r="AE557" i="1"/>
  <c r="N395" i="1"/>
  <c r="AD395" i="1"/>
  <c r="AE395" i="1"/>
  <c r="N62" i="1"/>
  <c r="AD62" i="1"/>
  <c r="AE62" i="1"/>
  <c r="N126" i="1"/>
  <c r="AD126" i="1"/>
  <c r="AE126" i="1"/>
  <c r="N190" i="1"/>
  <c r="AD190" i="1"/>
  <c r="AE190" i="1"/>
  <c r="N254" i="1"/>
  <c r="AE254" i="1"/>
  <c r="AD254" i="1"/>
  <c r="N318" i="1"/>
  <c r="AD318" i="1"/>
  <c r="AE318" i="1"/>
  <c r="N382" i="1"/>
  <c r="AD382" i="1"/>
  <c r="AE382" i="1"/>
  <c r="N446" i="1"/>
  <c r="AE446" i="1"/>
  <c r="AD446" i="1"/>
  <c r="N510" i="1"/>
  <c r="AD510" i="1"/>
  <c r="AE510" i="1"/>
  <c r="N574" i="1"/>
  <c r="AD574" i="1"/>
  <c r="AE574" i="1"/>
  <c r="N443" i="1"/>
  <c r="AD443" i="1"/>
  <c r="AE443" i="1"/>
  <c r="N31" i="1"/>
  <c r="AE31" i="1"/>
  <c r="AD31" i="1"/>
  <c r="N95" i="1"/>
  <c r="AE95" i="1"/>
  <c r="AD95" i="1"/>
  <c r="N159" i="1"/>
  <c r="AE159" i="1"/>
  <c r="AD159" i="1"/>
  <c r="N223" i="1"/>
  <c r="AE223" i="1"/>
  <c r="AD223" i="1"/>
  <c r="N287" i="1"/>
  <c r="AD287" i="1"/>
  <c r="AE287" i="1"/>
  <c r="N351" i="1"/>
  <c r="AD351" i="1"/>
  <c r="AE351" i="1"/>
  <c r="N415" i="1"/>
  <c r="AD415" i="1"/>
  <c r="AE415" i="1"/>
  <c r="N479" i="1"/>
  <c r="AD479" i="1"/>
  <c r="AE479" i="1"/>
  <c r="N543" i="1"/>
  <c r="AD543" i="1"/>
  <c r="AE543" i="1"/>
  <c r="N607" i="1"/>
  <c r="AD607" i="1"/>
  <c r="AE607" i="1"/>
  <c r="N40" i="1"/>
  <c r="AD40" i="1"/>
  <c r="AE40" i="1"/>
  <c r="N104" i="1"/>
  <c r="AE104" i="1"/>
  <c r="AD104" i="1"/>
  <c r="N168" i="1"/>
  <c r="AE168" i="1"/>
  <c r="AD168" i="1"/>
  <c r="N232" i="1"/>
  <c r="AE232" i="1"/>
  <c r="AD232" i="1"/>
  <c r="N296" i="1"/>
  <c r="AE296" i="1"/>
  <c r="AD296" i="1"/>
  <c r="N360" i="1"/>
  <c r="AD360" i="1"/>
  <c r="AE360" i="1"/>
  <c r="N424" i="1"/>
  <c r="AE424" i="1"/>
  <c r="AD424" i="1"/>
  <c r="N488" i="1"/>
  <c r="AD488" i="1"/>
  <c r="AE488" i="1"/>
  <c r="N552" i="1"/>
  <c r="AD552" i="1"/>
  <c r="AE552" i="1"/>
  <c r="N616" i="1"/>
  <c r="AD616" i="1"/>
  <c r="AE616" i="1"/>
  <c r="N595" i="1"/>
  <c r="AD595" i="1"/>
  <c r="AE595" i="1"/>
  <c r="N65" i="1"/>
  <c r="AD65" i="1"/>
  <c r="AE65" i="1"/>
  <c r="N129" i="1"/>
  <c r="AD129" i="1"/>
  <c r="AE129" i="1"/>
  <c r="N193" i="1"/>
  <c r="AD193" i="1"/>
  <c r="AE193" i="1"/>
  <c r="N257" i="1"/>
  <c r="AD257" i="1"/>
  <c r="AE257" i="1"/>
  <c r="N321" i="1"/>
  <c r="AE321" i="1"/>
  <c r="AD321" i="1"/>
  <c r="N385" i="1"/>
  <c r="AE385" i="1"/>
  <c r="AD385" i="1"/>
  <c r="N449" i="1"/>
  <c r="AE449" i="1"/>
  <c r="AD449" i="1"/>
  <c r="N513" i="1"/>
  <c r="AD513" i="1"/>
  <c r="AE513" i="1"/>
  <c r="N577" i="1"/>
  <c r="AD577" i="1"/>
  <c r="AE577" i="1"/>
  <c r="N26" i="1"/>
  <c r="AE26" i="1"/>
  <c r="AD26" i="1"/>
  <c r="N90" i="1"/>
  <c r="AE90" i="1"/>
  <c r="AD90" i="1"/>
  <c r="N154" i="1"/>
  <c r="AD154" i="1"/>
  <c r="AE154" i="1"/>
  <c r="N218" i="1"/>
  <c r="AD218" i="1"/>
  <c r="AE218" i="1"/>
  <c r="N282" i="1"/>
  <c r="AD282" i="1"/>
  <c r="AE282" i="1"/>
  <c r="N346" i="1"/>
  <c r="AD346" i="1"/>
  <c r="AE346" i="1"/>
  <c r="N410" i="1"/>
  <c r="AE410" i="1"/>
  <c r="AD410" i="1"/>
  <c r="N474" i="1"/>
  <c r="AD474" i="1"/>
  <c r="AE474" i="1"/>
  <c r="N538" i="1"/>
  <c r="AD538" i="1"/>
  <c r="AE538" i="1"/>
  <c r="N602" i="1"/>
  <c r="AD602" i="1"/>
  <c r="AE602" i="1"/>
  <c r="N203" i="1"/>
  <c r="AE203" i="1"/>
  <c r="AD203" i="1"/>
  <c r="N308" i="1"/>
  <c r="AD308" i="1"/>
  <c r="AE308" i="1"/>
  <c r="N205" i="1"/>
  <c r="AD205" i="1"/>
  <c r="AE205" i="1"/>
  <c r="N589" i="1"/>
  <c r="AD589" i="1"/>
  <c r="AE589" i="1"/>
  <c r="N158" i="1"/>
  <c r="AD158" i="1"/>
  <c r="AE158" i="1"/>
  <c r="N547" i="1"/>
  <c r="AD547" i="1"/>
  <c r="AE547" i="1"/>
  <c r="N255" i="1"/>
  <c r="AD255" i="1"/>
  <c r="AE255" i="1"/>
  <c r="N456" i="1"/>
  <c r="AD456" i="1"/>
  <c r="AE456" i="1"/>
  <c r="N35" i="1"/>
  <c r="AD35" i="1"/>
  <c r="AE35" i="1"/>
  <c r="N20" i="1"/>
  <c r="AD20" i="1"/>
  <c r="AE20" i="1"/>
  <c r="N212" i="1"/>
  <c r="AE212" i="1"/>
  <c r="AD212" i="1"/>
  <c r="N468" i="1"/>
  <c r="AD468" i="1"/>
  <c r="AE468" i="1"/>
  <c r="N532" i="1"/>
  <c r="AD532" i="1"/>
  <c r="AE532" i="1"/>
  <c r="N507" i="1"/>
  <c r="AD507" i="1"/>
  <c r="AE507" i="1"/>
  <c r="N11" i="1"/>
  <c r="AE11" i="1"/>
  <c r="AD11" i="1"/>
  <c r="N19" i="1"/>
  <c r="AE19" i="1"/>
  <c r="AD19" i="1"/>
  <c r="N27" i="1"/>
  <c r="AE27" i="1"/>
  <c r="AD27" i="1"/>
  <c r="N291" i="1"/>
  <c r="AE291" i="1"/>
  <c r="AD291" i="1"/>
  <c r="N363" i="1"/>
  <c r="AD363" i="1"/>
  <c r="AE363" i="1"/>
  <c r="N59" i="1"/>
  <c r="AE59" i="1"/>
  <c r="AD59" i="1"/>
  <c r="N28" i="1"/>
  <c r="AD28" i="1"/>
  <c r="AE28" i="1"/>
  <c r="N92" i="1"/>
  <c r="AE92" i="1"/>
  <c r="AD92" i="1"/>
  <c r="N156" i="1"/>
  <c r="AE156" i="1"/>
  <c r="AD156" i="1"/>
  <c r="N220" i="1"/>
  <c r="AE220" i="1"/>
  <c r="AD220" i="1"/>
  <c r="N284" i="1"/>
  <c r="AD284" i="1"/>
  <c r="AE284" i="1"/>
  <c r="N348" i="1"/>
  <c r="AD348" i="1"/>
  <c r="AE348" i="1"/>
  <c r="N412" i="1"/>
  <c r="AD412" i="1"/>
  <c r="AE412" i="1"/>
  <c r="N476" i="1"/>
  <c r="AD476" i="1"/>
  <c r="AE476" i="1"/>
  <c r="N540" i="1"/>
  <c r="AD540" i="1"/>
  <c r="AE540" i="1"/>
  <c r="N604" i="1"/>
  <c r="AD604" i="1"/>
  <c r="AE604" i="1"/>
  <c r="N531" i="1"/>
  <c r="AD531" i="1"/>
  <c r="AE531" i="1"/>
  <c r="N53" i="1"/>
  <c r="AD53" i="1"/>
  <c r="AE53" i="1"/>
  <c r="N117" i="1"/>
  <c r="AD117" i="1"/>
  <c r="AE117" i="1"/>
  <c r="N181" i="1"/>
  <c r="AD181" i="1"/>
  <c r="AE181" i="1"/>
  <c r="N245" i="1"/>
  <c r="AD245" i="1"/>
  <c r="AE245" i="1"/>
  <c r="N309" i="1"/>
  <c r="AE309" i="1"/>
  <c r="AD309" i="1"/>
  <c r="N373" i="1"/>
  <c r="AE373" i="1"/>
  <c r="AD373" i="1"/>
  <c r="N437" i="1"/>
  <c r="AD437" i="1"/>
  <c r="AE437" i="1"/>
  <c r="N501" i="1"/>
  <c r="AD501" i="1"/>
  <c r="AE501" i="1"/>
  <c r="N565" i="1"/>
  <c r="AD565" i="1"/>
  <c r="AE565" i="1"/>
  <c r="N571" i="1"/>
  <c r="AD571" i="1"/>
  <c r="AE571" i="1"/>
  <c r="N70" i="1"/>
  <c r="AD70" i="1"/>
  <c r="AE70" i="1"/>
  <c r="N134" i="1"/>
  <c r="AE134" i="1"/>
  <c r="AD134" i="1"/>
  <c r="N198" i="1"/>
  <c r="AE198" i="1"/>
  <c r="AD198" i="1"/>
  <c r="N262" i="1"/>
  <c r="AD262" i="1"/>
  <c r="AE262" i="1"/>
  <c r="N326" i="1"/>
  <c r="AD326" i="1"/>
  <c r="AE326" i="1"/>
  <c r="N390" i="1"/>
  <c r="AD390" i="1"/>
  <c r="AE390" i="1"/>
  <c r="N454" i="1"/>
  <c r="AD454" i="1"/>
  <c r="AE454" i="1"/>
  <c r="N518" i="1"/>
  <c r="AD518" i="1"/>
  <c r="AE518" i="1"/>
  <c r="N582" i="1"/>
  <c r="AD582" i="1"/>
  <c r="AE582" i="1"/>
  <c r="N467" i="1"/>
  <c r="AD467" i="1"/>
  <c r="AE467" i="1"/>
  <c r="N39" i="1"/>
  <c r="AD39" i="1"/>
  <c r="AE39" i="1"/>
  <c r="N103" i="1"/>
  <c r="AE103" i="1"/>
  <c r="AD103" i="1"/>
  <c r="N167" i="1"/>
  <c r="AD167" i="1"/>
  <c r="AE167" i="1"/>
  <c r="N231" i="1"/>
  <c r="AD231" i="1"/>
  <c r="AE231" i="1"/>
  <c r="N295" i="1"/>
  <c r="AD295" i="1"/>
  <c r="AE295" i="1"/>
  <c r="N359" i="1"/>
  <c r="AE359" i="1"/>
  <c r="AD359" i="1"/>
  <c r="N423" i="1"/>
  <c r="AE423" i="1"/>
  <c r="AD423" i="1"/>
  <c r="N487" i="1"/>
  <c r="AD487" i="1"/>
  <c r="AE487" i="1"/>
  <c r="N551" i="1"/>
  <c r="AD551" i="1"/>
  <c r="AE551" i="1"/>
  <c r="N615" i="1"/>
  <c r="AD615" i="1"/>
  <c r="AE615" i="1"/>
  <c r="N48" i="1"/>
  <c r="AE48" i="1"/>
  <c r="AD48" i="1"/>
  <c r="N112" i="1"/>
  <c r="AE112" i="1"/>
  <c r="AD112" i="1"/>
  <c r="N176" i="1"/>
  <c r="AE176" i="1"/>
  <c r="AD176" i="1"/>
  <c r="N240" i="1"/>
  <c r="AD240" i="1"/>
  <c r="AE240" i="1"/>
  <c r="N304" i="1"/>
  <c r="AD304" i="1"/>
  <c r="AE304" i="1"/>
  <c r="N368" i="1"/>
  <c r="AD368" i="1"/>
  <c r="AE368" i="1"/>
  <c r="N432" i="1"/>
  <c r="AE432" i="1"/>
  <c r="AD432" i="1"/>
  <c r="N496" i="1"/>
  <c r="AD496" i="1"/>
  <c r="AE496" i="1"/>
  <c r="N560" i="1"/>
  <c r="AD560" i="1"/>
  <c r="AE560" i="1"/>
  <c r="N403" i="1"/>
  <c r="AD403" i="1"/>
  <c r="AE403" i="1"/>
  <c r="N9" i="1"/>
  <c r="AE9" i="1"/>
  <c r="AD9" i="1"/>
  <c r="N73" i="1"/>
  <c r="AD73" i="1"/>
  <c r="AE73" i="1"/>
  <c r="N137" i="1"/>
  <c r="AD137" i="1"/>
  <c r="AE137" i="1"/>
  <c r="N201" i="1"/>
  <c r="AD201" i="1"/>
  <c r="AE201" i="1"/>
  <c r="N265" i="1"/>
  <c r="AD265" i="1"/>
  <c r="AE265" i="1"/>
  <c r="N329" i="1"/>
  <c r="AE329" i="1"/>
  <c r="AD329" i="1"/>
  <c r="N393" i="1"/>
  <c r="AE393" i="1"/>
  <c r="AD393" i="1"/>
  <c r="N457" i="1"/>
  <c r="AD457" i="1"/>
  <c r="AE457" i="1"/>
  <c r="N521" i="1"/>
  <c r="AD521" i="1"/>
  <c r="AE521" i="1"/>
  <c r="N585" i="1"/>
  <c r="AD585" i="1"/>
  <c r="AE585" i="1"/>
  <c r="N34" i="1"/>
  <c r="AD34" i="1"/>
  <c r="AE34" i="1"/>
  <c r="N98" i="1"/>
  <c r="AE98" i="1"/>
  <c r="AD98" i="1"/>
  <c r="N162" i="1"/>
  <c r="AD162" i="1"/>
  <c r="AE162" i="1"/>
  <c r="N226" i="1"/>
  <c r="AE226" i="1"/>
  <c r="AD226" i="1"/>
  <c r="N290" i="1"/>
  <c r="AD290" i="1"/>
  <c r="AE290" i="1"/>
  <c r="N354" i="1"/>
  <c r="AD354" i="1"/>
  <c r="AE354" i="1"/>
  <c r="N418" i="1"/>
  <c r="AE418" i="1"/>
  <c r="AD418" i="1"/>
  <c r="N482" i="1"/>
  <c r="AD482" i="1"/>
  <c r="AE482" i="1"/>
  <c r="N546" i="1"/>
  <c r="AD546" i="1"/>
  <c r="AE546" i="1"/>
  <c r="N610" i="1"/>
  <c r="AD610" i="1"/>
  <c r="AE610" i="1"/>
  <c r="N219" i="1"/>
  <c r="AE219" i="1"/>
  <c r="AD219" i="1"/>
  <c r="N244" i="1"/>
  <c r="AD244" i="1"/>
  <c r="AE244" i="1"/>
  <c r="N77" i="1"/>
  <c r="AD77" i="1"/>
  <c r="AE77" i="1"/>
  <c r="N461" i="1"/>
  <c r="AD461" i="1"/>
  <c r="AE461" i="1"/>
  <c r="N350" i="1"/>
  <c r="AD350" i="1"/>
  <c r="AE350" i="1"/>
  <c r="N191" i="1"/>
  <c r="AE191" i="1"/>
  <c r="AD191" i="1"/>
  <c r="N200" i="1"/>
  <c r="AE200" i="1"/>
  <c r="AD200" i="1"/>
  <c r="N264" i="1"/>
  <c r="AE264" i="1"/>
  <c r="AD264" i="1"/>
  <c r="N225" i="1"/>
  <c r="AD225" i="1"/>
  <c r="AE225" i="1"/>
  <c r="N307" i="1"/>
  <c r="AD307" i="1"/>
  <c r="AE307" i="1"/>
  <c r="N323" i="1"/>
  <c r="AD323" i="1"/>
  <c r="AE323" i="1"/>
  <c r="N195" i="1"/>
  <c r="AD195" i="1"/>
  <c r="AE195" i="1"/>
  <c r="N299" i="1"/>
  <c r="AD299" i="1"/>
  <c r="AE299" i="1"/>
  <c r="N148" i="1"/>
  <c r="AE148" i="1"/>
  <c r="AD148" i="1"/>
  <c r="N276" i="1"/>
  <c r="AD276" i="1"/>
  <c r="AE276" i="1"/>
  <c r="N340" i="1"/>
  <c r="AD340" i="1"/>
  <c r="AE340" i="1"/>
  <c r="N75" i="1"/>
  <c r="AE75" i="1"/>
  <c r="AD75" i="1"/>
  <c r="N83" i="1"/>
  <c r="AE83" i="1"/>
  <c r="AD83" i="1"/>
  <c r="N91" i="1"/>
  <c r="AE91" i="1"/>
  <c r="AD91" i="1"/>
  <c r="N355" i="1"/>
  <c r="AD355" i="1"/>
  <c r="AE355" i="1"/>
  <c r="N163" i="1"/>
  <c r="AD163" i="1"/>
  <c r="AE163" i="1"/>
  <c r="N123" i="1"/>
  <c r="AD123" i="1"/>
  <c r="AE123" i="1"/>
  <c r="N36" i="1"/>
  <c r="AD36" i="1"/>
  <c r="AE36" i="1"/>
  <c r="N100" i="1"/>
  <c r="AE100" i="1"/>
  <c r="AD100" i="1"/>
  <c r="N164" i="1"/>
  <c r="AE164" i="1"/>
  <c r="AD164" i="1"/>
  <c r="N228" i="1"/>
  <c r="AE228" i="1"/>
  <c r="AD228" i="1"/>
  <c r="N292" i="1"/>
  <c r="AD292" i="1"/>
  <c r="AE292" i="1"/>
  <c r="N356" i="1"/>
  <c r="AD356" i="1"/>
  <c r="AE356" i="1"/>
  <c r="N420" i="1"/>
  <c r="AE420" i="1"/>
  <c r="AD420" i="1"/>
  <c r="N484" i="1"/>
  <c r="AD484" i="1"/>
  <c r="AE484" i="1"/>
  <c r="N548" i="1"/>
  <c r="AD548" i="1"/>
  <c r="AE548" i="1"/>
  <c r="N612" i="1"/>
  <c r="AD612" i="1"/>
  <c r="AE612" i="1"/>
  <c r="N555" i="1"/>
  <c r="AD555" i="1"/>
  <c r="AE555" i="1"/>
  <c r="N61" i="1"/>
  <c r="AD61" i="1"/>
  <c r="AE61" i="1"/>
  <c r="N125" i="1"/>
  <c r="AD125" i="1"/>
  <c r="AE125" i="1"/>
  <c r="N189" i="1"/>
  <c r="AD189" i="1"/>
  <c r="AE189" i="1"/>
  <c r="N253" i="1"/>
  <c r="AD253" i="1"/>
  <c r="AE253" i="1"/>
  <c r="N317" i="1"/>
  <c r="AE317" i="1"/>
  <c r="AD317" i="1"/>
  <c r="N381" i="1"/>
  <c r="AE381" i="1"/>
  <c r="AD381" i="1"/>
  <c r="N445" i="1"/>
  <c r="AD445" i="1"/>
  <c r="AE445" i="1"/>
  <c r="N509" i="1"/>
  <c r="AD509" i="1"/>
  <c r="AE509" i="1"/>
  <c r="N573" i="1"/>
  <c r="AD573" i="1"/>
  <c r="AE573" i="1"/>
  <c r="N14" i="1"/>
  <c r="AD14" i="1"/>
  <c r="AE14" i="1"/>
  <c r="N78" i="1"/>
  <c r="AD78" i="1"/>
  <c r="AE78" i="1"/>
  <c r="N142" i="1"/>
  <c r="AD142" i="1"/>
  <c r="AE142" i="1"/>
  <c r="N206" i="1"/>
  <c r="AD206" i="1"/>
  <c r="AE206" i="1"/>
  <c r="N270" i="1"/>
  <c r="AE270" i="1"/>
  <c r="AD270" i="1"/>
  <c r="N334" i="1"/>
  <c r="AD334" i="1"/>
  <c r="AE334" i="1"/>
  <c r="N398" i="1"/>
  <c r="AE398" i="1"/>
  <c r="AD398" i="1"/>
  <c r="N462" i="1"/>
  <c r="AD462" i="1"/>
  <c r="AE462" i="1"/>
  <c r="N526" i="1"/>
  <c r="AD526" i="1"/>
  <c r="AE526" i="1"/>
  <c r="N590" i="1"/>
  <c r="AD590" i="1"/>
  <c r="AE590" i="1"/>
  <c r="N499" i="1"/>
  <c r="AD499" i="1"/>
  <c r="AE499" i="1"/>
  <c r="N47" i="1"/>
  <c r="AE47" i="1"/>
  <c r="AD47" i="1"/>
  <c r="N111" i="1"/>
  <c r="AE111" i="1"/>
  <c r="AD111" i="1"/>
  <c r="N175" i="1"/>
  <c r="AD175" i="1"/>
  <c r="AE175" i="1"/>
  <c r="N239" i="1"/>
  <c r="AD239" i="1"/>
  <c r="AE239" i="1"/>
  <c r="N303" i="1"/>
  <c r="AD303" i="1"/>
  <c r="AE303" i="1"/>
  <c r="N367" i="1"/>
  <c r="AD367" i="1"/>
  <c r="AE367" i="1"/>
  <c r="N431" i="1"/>
  <c r="AD431" i="1"/>
  <c r="AE431" i="1"/>
  <c r="N495" i="1"/>
  <c r="AD495" i="1"/>
  <c r="AE495" i="1"/>
  <c r="N559" i="1"/>
  <c r="AD559" i="1"/>
  <c r="AE559" i="1"/>
  <c r="N419" i="1"/>
  <c r="AD419" i="1"/>
  <c r="AE419" i="1"/>
  <c r="N56" i="1"/>
  <c r="AE56" i="1"/>
  <c r="AD56" i="1"/>
  <c r="N120" i="1"/>
  <c r="AE120" i="1"/>
  <c r="AD120" i="1"/>
  <c r="N184" i="1"/>
  <c r="AE184" i="1"/>
  <c r="AD184" i="1"/>
  <c r="N248" i="1"/>
  <c r="AE248" i="1"/>
  <c r="AD248" i="1"/>
  <c r="N312" i="1"/>
  <c r="AD312" i="1"/>
  <c r="AE312" i="1"/>
  <c r="N376" i="1"/>
  <c r="AD376" i="1"/>
  <c r="AE376" i="1"/>
  <c r="N440" i="1"/>
  <c r="AE440" i="1"/>
  <c r="AD440" i="1"/>
  <c r="N504" i="1"/>
  <c r="AD504" i="1"/>
  <c r="AE504" i="1"/>
  <c r="N568" i="1"/>
  <c r="AD568" i="1"/>
  <c r="AE568" i="1"/>
  <c r="N435" i="1"/>
  <c r="AD435" i="1"/>
  <c r="AE435" i="1"/>
  <c r="N17" i="1"/>
  <c r="AE17" i="1"/>
  <c r="AD17" i="1"/>
  <c r="N81" i="1"/>
  <c r="AD81" i="1"/>
  <c r="AE81" i="1"/>
  <c r="N145" i="1"/>
  <c r="AD145" i="1"/>
  <c r="AE145" i="1"/>
  <c r="N209" i="1"/>
  <c r="AD209" i="1"/>
  <c r="AE209" i="1"/>
  <c r="N273" i="1"/>
  <c r="AD273" i="1"/>
  <c r="AE273" i="1"/>
  <c r="N337" i="1"/>
  <c r="AE337" i="1"/>
  <c r="AD337" i="1"/>
  <c r="N401" i="1"/>
  <c r="AD401" i="1"/>
  <c r="AE401" i="1"/>
  <c r="N465" i="1"/>
  <c r="AD465" i="1"/>
  <c r="AE465" i="1"/>
  <c r="N529" i="1"/>
  <c r="AD529" i="1"/>
  <c r="AE529" i="1"/>
  <c r="N593" i="1"/>
  <c r="AD593" i="1"/>
  <c r="AE593" i="1"/>
  <c r="N42" i="1"/>
  <c r="AE42" i="1"/>
  <c r="AD42" i="1"/>
  <c r="N106" i="1"/>
  <c r="AE106" i="1"/>
  <c r="AD106" i="1"/>
  <c r="N170" i="1"/>
  <c r="AD170" i="1"/>
  <c r="AE170" i="1"/>
  <c r="N234" i="1"/>
  <c r="AD234" i="1"/>
  <c r="AE234" i="1"/>
  <c r="N298" i="1"/>
  <c r="AD298" i="1"/>
  <c r="AE298" i="1"/>
  <c r="N362" i="1"/>
  <c r="AD362" i="1"/>
  <c r="AE362" i="1"/>
  <c r="N426" i="1"/>
  <c r="AE426" i="1"/>
  <c r="AD426" i="1"/>
  <c r="N490" i="1"/>
  <c r="AD490" i="1"/>
  <c r="AE490" i="1"/>
  <c r="N554" i="1"/>
  <c r="AD554" i="1"/>
  <c r="AE554" i="1"/>
  <c r="N618" i="1"/>
  <c r="AD618" i="1"/>
  <c r="AE618" i="1"/>
  <c r="N43" i="1"/>
  <c r="AE43" i="1"/>
  <c r="AD43" i="1"/>
  <c r="N116" i="1"/>
  <c r="AE116" i="1"/>
  <c r="AD116" i="1"/>
  <c r="N387" i="1"/>
  <c r="AD387" i="1"/>
  <c r="AE387" i="1"/>
  <c r="N269" i="1"/>
  <c r="AD269" i="1"/>
  <c r="AE269" i="1"/>
  <c r="N30" i="1"/>
  <c r="AE30" i="1"/>
  <c r="AD30" i="1"/>
  <c r="N222" i="1"/>
  <c r="AD222" i="1"/>
  <c r="AE222" i="1"/>
  <c r="N127" i="1"/>
  <c r="AE127" i="1"/>
  <c r="AD127" i="1"/>
  <c r="N72" i="1"/>
  <c r="AE72" i="1"/>
  <c r="AD72" i="1"/>
  <c r="N520" i="1"/>
  <c r="AD520" i="1"/>
  <c r="AE520" i="1"/>
  <c r="N259" i="1"/>
  <c r="AE259" i="1"/>
  <c r="AD259" i="1"/>
  <c r="N227" i="1"/>
  <c r="AD227" i="1"/>
  <c r="AE227" i="1"/>
  <c r="N139" i="1"/>
  <c r="AD139" i="1"/>
  <c r="AE139" i="1"/>
  <c r="N147" i="1"/>
  <c r="AD147" i="1"/>
  <c r="AE147" i="1"/>
  <c r="N155" i="1"/>
  <c r="AD155" i="1"/>
  <c r="AE155" i="1"/>
  <c r="N99" i="1"/>
  <c r="AE99" i="1"/>
  <c r="AD99" i="1"/>
  <c r="N51" i="1"/>
  <c r="AE51" i="1"/>
  <c r="AD51" i="1"/>
  <c r="N187" i="1"/>
  <c r="AE187" i="1"/>
  <c r="AD187" i="1"/>
  <c r="N44" i="1"/>
  <c r="AD44" i="1"/>
  <c r="AE44" i="1"/>
  <c r="N108" i="1"/>
  <c r="AE108" i="1"/>
  <c r="AD108" i="1"/>
  <c r="N172" i="1"/>
  <c r="AE172" i="1"/>
  <c r="AD172" i="1"/>
  <c r="N236" i="1"/>
  <c r="AD236" i="1"/>
  <c r="AE236" i="1"/>
  <c r="N300" i="1"/>
  <c r="AD300" i="1"/>
  <c r="AE300" i="1"/>
  <c r="N364" i="1"/>
  <c r="AD364" i="1"/>
  <c r="AE364" i="1"/>
  <c r="N428" i="1"/>
  <c r="AE428" i="1"/>
  <c r="AD428" i="1"/>
  <c r="N492" i="1"/>
  <c r="AD492" i="1"/>
  <c r="AE492" i="1"/>
  <c r="N556" i="1"/>
  <c r="AD556" i="1"/>
  <c r="AE556" i="1"/>
  <c r="N371" i="1"/>
  <c r="AD371" i="1"/>
  <c r="AE371" i="1"/>
  <c r="N603" i="1"/>
  <c r="AD603" i="1"/>
  <c r="AE603" i="1"/>
  <c r="N69" i="1"/>
  <c r="AD69" i="1"/>
  <c r="AE69" i="1"/>
  <c r="N133" i="1"/>
  <c r="AD133" i="1"/>
  <c r="AE133" i="1"/>
  <c r="N197" i="1"/>
  <c r="AD197" i="1"/>
  <c r="AE197" i="1"/>
  <c r="N261" i="1"/>
  <c r="AD261" i="1"/>
  <c r="AE261" i="1"/>
  <c r="N325" i="1"/>
  <c r="AE325" i="1"/>
  <c r="AD325" i="1"/>
  <c r="N389" i="1"/>
  <c r="AE389" i="1"/>
  <c r="AD389" i="1"/>
  <c r="N453" i="1"/>
  <c r="AD453" i="1"/>
  <c r="AE453" i="1"/>
  <c r="N517" i="1"/>
  <c r="AD517" i="1"/>
  <c r="AE517" i="1"/>
  <c r="N581" i="1"/>
  <c r="AD581" i="1"/>
  <c r="AE581" i="1"/>
  <c r="N22" i="1"/>
  <c r="AE22" i="1"/>
  <c r="AD22" i="1"/>
  <c r="N86" i="1"/>
  <c r="AD86" i="1"/>
  <c r="AE86" i="1"/>
  <c r="N150" i="1"/>
  <c r="AD150" i="1"/>
  <c r="AE150" i="1"/>
  <c r="N214" i="1"/>
  <c r="AD214" i="1"/>
  <c r="AE214" i="1"/>
  <c r="N278" i="1"/>
  <c r="AD278" i="1"/>
  <c r="AE278" i="1"/>
  <c r="N342" i="1"/>
  <c r="AD342" i="1"/>
  <c r="AE342" i="1"/>
  <c r="N406" i="1"/>
  <c r="AE406" i="1"/>
  <c r="AD406" i="1"/>
  <c r="N470" i="1"/>
  <c r="AD470" i="1"/>
  <c r="AE470" i="1"/>
  <c r="N534" i="1"/>
  <c r="AD534" i="1"/>
  <c r="AE534" i="1"/>
  <c r="N598" i="1"/>
  <c r="AD598" i="1"/>
  <c r="AE598" i="1"/>
  <c r="N523" i="1"/>
  <c r="AD523" i="1"/>
  <c r="AE523" i="1"/>
  <c r="N55" i="1"/>
  <c r="AE55" i="1"/>
  <c r="AD55" i="1"/>
  <c r="N119" i="1"/>
  <c r="AD119" i="1"/>
  <c r="AE119" i="1"/>
  <c r="N183" i="1"/>
  <c r="AD183" i="1"/>
  <c r="AE183" i="1"/>
  <c r="N247" i="1"/>
  <c r="AD247" i="1"/>
  <c r="AE247" i="1"/>
  <c r="N311" i="1"/>
  <c r="AD311" i="1"/>
  <c r="AE311" i="1"/>
  <c r="N375" i="1"/>
  <c r="AD375" i="1"/>
  <c r="AE375" i="1"/>
  <c r="N439" i="1"/>
  <c r="AE439" i="1"/>
  <c r="AD439" i="1"/>
  <c r="N503" i="1"/>
  <c r="AD503" i="1"/>
  <c r="AE503" i="1"/>
  <c r="N567" i="1"/>
  <c r="AD567" i="1"/>
  <c r="AE567" i="1"/>
  <c r="N579" i="1"/>
  <c r="AD579" i="1"/>
  <c r="AE579" i="1"/>
  <c r="N64" i="1"/>
  <c r="AE64" i="1"/>
  <c r="AD64" i="1"/>
  <c r="N128" i="1"/>
  <c r="AE128" i="1"/>
  <c r="AD128" i="1"/>
  <c r="N192" i="1"/>
  <c r="AE192" i="1"/>
  <c r="AD192" i="1"/>
  <c r="N256" i="1"/>
  <c r="AD256" i="1"/>
  <c r="AE256" i="1"/>
  <c r="N320" i="1"/>
  <c r="AD320" i="1"/>
  <c r="AE320" i="1"/>
  <c r="N384" i="1"/>
  <c r="AD384" i="1"/>
  <c r="AE384" i="1"/>
  <c r="N448" i="1"/>
  <c r="AD448" i="1"/>
  <c r="AE448" i="1"/>
  <c r="N512" i="1"/>
  <c r="AD512" i="1"/>
  <c r="AE512" i="1"/>
  <c r="N576" i="1"/>
  <c r="AD576" i="1"/>
  <c r="AE576" i="1"/>
  <c r="N451" i="1"/>
  <c r="AD451" i="1"/>
  <c r="AE451" i="1"/>
  <c r="N25" i="1"/>
  <c r="AD25" i="1"/>
  <c r="AE25" i="1"/>
  <c r="N89" i="1"/>
  <c r="AD89" i="1"/>
  <c r="AE89" i="1"/>
  <c r="N153" i="1"/>
  <c r="AD153" i="1"/>
  <c r="AE153" i="1"/>
  <c r="N217" i="1"/>
  <c r="AD217" i="1"/>
  <c r="AE217" i="1"/>
  <c r="N281" i="1"/>
  <c r="AD281" i="1"/>
  <c r="AE281" i="1"/>
  <c r="N345" i="1"/>
  <c r="AE345" i="1"/>
  <c r="AD345" i="1"/>
  <c r="N409" i="1"/>
  <c r="AD409" i="1"/>
  <c r="AE409" i="1"/>
  <c r="N473" i="1"/>
  <c r="AD473" i="1"/>
  <c r="AE473" i="1"/>
  <c r="N537" i="1"/>
  <c r="AD537" i="1"/>
  <c r="AE537" i="1"/>
  <c r="N601" i="1"/>
  <c r="AD601" i="1"/>
  <c r="AE601" i="1"/>
  <c r="N50" i="1"/>
  <c r="AE50" i="1"/>
  <c r="AD50" i="1"/>
  <c r="N114" i="1"/>
  <c r="AE114" i="1"/>
  <c r="AD114" i="1"/>
  <c r="N178" i="1"/>
  <c r="AD178" i="1"/>
  <c r="AE178" i="1"/>
  <c r="N242" i="1"/>
  <c r="AD242" i="1"/>
  <c r="AE242" i="1"/>
  <c r="N306" i="1"/>
  <c r="AD306" i="1"/>
  <c r="AE306" i="1"/>
  <c r="N370" i="1"/>
  <c r="AD370" i="1"/>
  <c r="AE370" i="1"/>
  <c r="N434" i="1"/>
  <c r="AE434" i="1"/>
  <c r="AD434" i="1"/>
  <c r="N498" i="1"/>
  <c r="AD498" i="1"/>
  <c r="AE498" i="1"/>
  <c r="N562" i="1"/>
  <c r="AD562" i="1"/>
  <c r="AE562" i="1"/>
  <c r="AE8" i="1"/>
  <c r="AD8" i="1"/>
  <c r="AB124" i="1"/>
  <c r="AB452" i="1"/>
  <c r="AB128" i="1"/>
  <c r="AB170" i="1"/>
  <c r="AB35" i="1"/>
  <c r="AB121" i="1"/>
  <c r="AB505" i="1"/>
  <c r="AB284" i="1"/>
  <c r="AB487" i="1"/>
  <c r="AB353" i="1"/>
  <c r="AB546" i="1"/>
  <c r="AB330" i="1"/>
  <c r="AB434" i="1"/>
  <c r="AB519" i="1"/>
  <c r="AB496" i="1"/>
  <c r="AB203" i="1"/>
  <c r="AB211" i="1"/>
  <c r="AB219" i="1"/>
  <c r="AB43" i="1"/>
  <c r="AB115" i="1"/>
  <c r="AB251" i="1"/>
  <c r="AB52" i="1"/>
  <c r="AB308" i="1"/>
  <c r="AB141" i="1"/>
  <c r="AB269" i="1"/>
  <c r="AB30" i="1"/>
  <c r="AB158" i="1"/>
  <c r="AB222" i="1"/>
  <c r="AB350" i="1"/>
  <c r="AB478" i="1"/>
  <c r="AB542" i="1"/>
  <c r="AB606" i="1"/>
  <c r="AB547" i="1"/>
  <c r="AB319" i="1"/>
  <c r="AB447" i="1"/>
  <c r="AB305" i="1"/>
  <c r="AB136" i="1"/>
  <c r="AB264" i="1"/>
  <c r="AB328" i="1"/>
  <c r="AB392" i="1"/>
  <c r="AB584" i="1"/>
  <c r="AB33" i="1"/>
  <c r="AB97" i="1"/>
  <c r="AB161" i="1"/>
  <c r="AB225" i="1"/>
  <c r="AB289" i="1"/>
  <c r="AB609" i="1"/>
  <c r="AB122" i="1"/>
  <c r="AB250" i="1"/>
  <c r="AB494" i="1"/>
  <c r="AB324" i="1"/>
  <c r="AB169" i="1"/>
  <c r="AB259" i="1"/>
  <c r="AB240" i="1"/>
  <c r="AB217" i="1"/>
  <c r="AB28" i="1"/>
  <c r="AB304" i="1"/>
  <c r="AB151" i="1"/>
  <c r="AB482" i="1"/>
  <c r="AB475" i="1"/>
  <c r="AB603" i="1"/>
  <c r="AB586" i="1"/>
  <c r="AB532" i="1"/>
  <c r="AB102" i="1"/>
  <c r="AB566" i="1"/>
  <c r="AB387" i="1"/>
  <c r="AB155" i="1"/>
  <c r="AB455" i="1"/>
  <c r="AB125" i="1"/>
  <c r="AB61" i="1"/>
  <c r="AB104" i="1"/>
  <c r="AB231" i="1"/>
  <c r="AB318" i="1"/>
  <c r="AB400" i="1"/>
  <c r="AB597" i="1"/>
  <c r="AB323" i="1"/>
  <c r="AB473" i="1"/>
  <c r="AB369" i="1"/>
  <c r="AB270" i="1"/>
  <c r="AB77" i="1"/>
  <c r="AB417" i="1"/>
  <c r="AB186" i="1"/>
  <c r="AB314" i="1"/>
  <c r="AB378" i="1"/>
  <c r="AB500" i="1"/>
  <c r="AB589" i="1"/>
  <c r="AB72" i="1"/>
  <c r="AB520" i="1"/>
  <c r="AB58" i="1"/>
  <c r="AB281" i="1"/>
  <c r="AB234" i="1"/>
  <c r="AB283" i="1"/>
  <c r="AB188" i="1"/>
  <c r="AB103" i="1"/>
  <c r="AB60" i="1"/>
  <c r="AB488" i="1"/>
  <c r="AB280" i="1"/>
  <c r="AB31" i="1"/>
  <c r="AB56" i="1"/>
  <c r="AB541" i="1"/>
  <c r="AB599" i="1"/>
  <c r="AB432" i="1"/>
  <c r="AB394" i="1"/>
  <c r="AB294" i="1"/>
  <c r="AB233" i="1"/>
  <c r="AB544" i="1"/>
  <c r="AB18" i="1"/>
  <c r="AB189" i="1"/>
  <c r="AB338" i="1"/>
  <c r="AB479" i="1"/>
  <c r="AB130" i="1"/>
  <c r="AB367" i="1"/>
  <c r="AB20" i="1"/>
  <c r="AB379" i="1"/>
  <c r="AB249" i="1"/>
  <c r="AB57" i="1"/>
  <c r="AB408" i="1"/>
  <c r="AB84" i="1"/>
  <c r="AB164" i="1"/>
  <c r="AB362" i="1"/>
  <c r="AB92" i="1"/>
  <c r="AB221" i="1"/>
  <c r="AB501" i="1"/>
  <c r="AB490" i="1"/>
  <c r="AB315" i="1"/>
  <c r="AB244" i="1"/>
  <c r="AB205" i="1"/>
  <c r="AB94" i="1"/>
  <c r="AB127" i="1"/>
  <c r="AB556" i="1"/>
  <c r="AB226" i="1"/>
  <c r="AB248" i="1"/>
  <c r="AB576" i="1"/>
  <c r="AB580" i="1"/>
  <c r="AB89" i="1"/>
  <c r="AB530" i="1"/>
  <c r="AB549" i="1"/>
  <c r="AB403" i="1"/>
  <c r="AB44" i="1"/>
  <c r="AB157" i="1"/>
  <c r="AB298" i="1"/>
  <c r="AB454" i="1"/>
  <c r="AB32" i="1"/>
  <c r="AB137" i="1"/>
  <c r="AB135" i="1"/>
  <c r="AB300" i="1"/>
  <c r="AB401" i="1"/>
  <c r="AB582" i="1"/>
  <c r="AB42" i="1"/>
  <c r="AB274" i="1"/>
  <c r="AB381" i="1"/>
  <c r="AB570" i="1"/>
  <c r="AB585" i="1"/>
  <c r="AB467" i="1"/>
  <c r="AB156" i="1"/>
  <c r="AB312" i="1"/>
  <c r="AB398" i="1"/>
  <c r="AB604" i="1"/>
  <c r="AB17" i="1"/>
  <c r="AB215" i="1"/>
  <c r="AB347" i="1"/>
  <c r="AB492" i="1"/>
  <c r="AB279" i="1"/>
  <c r="AB459" i="1"/>
  <c r="AB380" i="1"/>
  <c r="AB339" i="1"/>
  <c r="AB62" i="1"/>
  <c r="AB510" i="1"/>
  <c r="AB87" i="1"/>
  <c r="AB236" i="1"/>
  <c r="AB391" i="1"/>
  <c r="AB590" i="1"/>
  <c r="AB534" i="1"/>
  <c r="AB71" i="1"/>
  <c r="AB76" i="1"/>
  <c r="AB230" i="1"/>
  <c r="AB337" i="1"/>
  <c r="AB574" i="1"/>
  <c r="AB526" i="1"/>
  <c r="AB210" i="1"/>
  <c r="AB317" i="1"/>
  <c r="AB331" i="1"/>
  <c r="AB354" i="1"/>
  <c r="AB514" i="1"/>
  <c r="AB334" i="1"/>
  <c r="AB183" i="1"/>
  <c r="AB346" i="1"/>
  <c r="AB448" i="1"/>
  <c r="AB518" i="1"/>
  <c r="AB86" i="1"/>
  <c r="AB243" i="1"/>
  <c r="AB326" i="1"/>
  <c r="AB428" i="1"/>
  <c r="AB524" i="1"/>
  <c r="AB8" i="1"/>
  <c r="AB301" i="1"/>
  <c r="AB9" i="1"/>
  <c r="AB536" i="1"/>
  <c r="AB51" i="1"/>
  <c r="AB204" i="1"/>
  <c r="AB359" i="1"/>
  <c r="AB445" i="1"/>
  <c r="AB563" i="1"/>
  <c r="AB39" i="1"/>
  <c r="AB427" i="1"/>
  <c r="AB288" i="1"/>
  <c r="AB364" i="1"/>
  <c r="AB162" i="1"/>
  <c r="AB441" i="1"/>
  <c r="AB550" i="1"/>
  <c r="AB602" i="1"/>
  <c r="AB416" i="1"/>
  <c r="AB273" i="1"/>
  <c r="AB309" i="1"/>
  <c r="AB271" i="1"/>
  <c r="AB433" i="1"/>
  <c r="AB557" i="1"/>
  <c r="AB19" i="1"/>
  <c r="AB172" i="1"/>
  <c r="AB327" i="1"/>
  <c r="AB583" i="1"/>
  <c r="AB465" i="1"/>
  <c r="AB166" i="1"/>
  <c r="AB277" i="1"/>
  <c r="AB423" i="1"/>
  <c r="AB562" i="1"/>
  <c r="AB65" i="1"/>
  <c r="AB146" i="1"/>
  <c r="AB257" i="1"/>
  <c r="AB272" i="1"/>
  <c r="AB393" i="1"/>
  <c r="AB34" i="1"/>
  <c r="AB187" i="1"/>
  <c r="AB266" i="1"/>
  <c r="AB373" i="1"/>
  <c r="AB577" i="1"/>
  <c r="AB119" i="1"/>
  <c r="AB278" i="1"/>
  <c r="AB385" i="1"/>
  <c r="AB593" i="1"/>
  <c r="AB26" i="1"/>
  <c r="AB179" i="1"/>
  <c r="AB258" i="1"/>
  <c r="AB365" i="1"/>
  <c r="AB587" i="1"/>
  <c r="AB404" i="1"/>
  <c r="AB239" i="1"/>
  <c r="AB402" i="1"/>
  <c r="AB610" i="1"/>
  <c r="AB140" i="1"/>
  <c r="AB297" i="1"/>
  <c r="AB382" i="1"/>
  <c r="AB614" i="1"/>
  <c r="AB443" i="1"/>
  <c r="AB29" i="1"/>
  <c r="AB246" i="1"/>
  <c r="AB493" i="1"/>
  <c r="AB439" i="1"/>
  <c r="AB293" i="1"/>
  <c r="AB27" i="1"/>
  <c r="AB229" i="1"/>
  <c r="AB399" i="1"/>
  <c r="AB145" i="1"/>
  <c r="AB232" i="1"/>
  <c r="AB143" i="1"/>
  <c r="AB307" i="1"/>
  <c r="AB409" i="1"/>
  <c r="AB50" i="1"/>
  <c r="AB282" i="1"/>
  <c r="AB389" i="1"/>
  <c r="AB552" i="1"/>
  <c r="AB567" i="1"/>
  <c r="AB36" i="1"/>
  <c r="AB149" i="1"/>
  <c r="AB292" i="1"/>
  <c r="AB446" i="1"/>
  <c r="AB515" i="1"/>
  <c r="AB24" i="1"/>
  <c r="AB295" i="1"/>
  <c r="AB182" i="1"/>
  <c r="AB553" i="1"/>
  <c r="AB509" i="1"/>
  <c r="AB85" i="1"/>
  <c r="AB98" i="1"/>
  <c r="AB81" i="1"/>
  <c r="AB238" i="1"/>
  <c r="AB345" i="1"/>
  <c r="AB560" i="1"/>
  <c r="AB218" i="1"/>
  <c r="AB325" i="1"/>
  <c r="AB113" i="1"/>
  <c r="AB14" i="1"/>
  <c r="AB74" i="1"/>
  <c r="AB228" i="1"/>
  <c r="AB594" i="1"/>
  <c r="AB538" i="1"/>
  <c r="AB450" i="1"/>
  <c r="AB502" i="1"/>
  <c r="AB96" i="1"/>
  <c r="AB344" i="1"/>
  <c r="AB70" i="1"/>
  <c r="AB471" i="1"/>
  <c r="AB78" i="1"/>
  <c r="AB185" i="1"/>
  <c r="AB256" i="1"/>
  <c r="AB513" i="1"/>
  <c r="AB88" i="1"/>
  <c r="AB197" i="1"/>
  <c r="AB336" i="1"/>
  <c r="AB54" i="1"/>
  <c r="AB474" i="1"/>
  <c r="AB177" i="1"/>
  <c r="AB192" i="1"/>
  <c r="AB396" i="1"/>
  <c r="AB53" i="1"/>
  <c r="AB206" i="1"/>
  <c r="AB462" i="1"/>
  <c r="AB537" i="1"/>
  <c r="AB109" i="1"/>
  <c r="AB296" i="1"/>
  <c r="AB316" i="1"/>
  <c r="AB363" i="1"/>
  <c r="AB588" i="1"/>
  <c r="AB470" i="1"/>
  <c r="AB117" i="1"/>
  <c r="AB260" i="1"/>
  <c r="AB415" i="1"/>
  <c r="AB548" i="1"/>
  <c r="AB504" i="1"/>
  <c r="AB91" i="1"/>
  <c r="AB356" i="1"/>
  <c r="AB159" i="1"/>
  <c r="AB322" i="1"/>
  <c r="AB424" i="1"/>
  <c r="AB565" i="1"/>
  <c r="AB66" i="1"/>
  <c r="AB303" i="1"/>
  <c r="AB405" i="1"/>
  <c r="AB335" i="1"/>
  <c r="AB507" i="1"/>
  <c r="AB358" i="1"/>
  <c r="AB388" i="1"/>
  <c r="AB174" i="1"/>
  <c r="AB431" i="1"/>
  <c r="AB79" i="1"/>
  <c r="AB154" i="1"/>
  <c r="AB160" i="1"/>
  <c r="AB165" i="1"/>
  <c r="AB368" i="1"/>
  <c r="AB611" i="1"/>
  <c r="AB554" i="1"/>
  <c r="AB15" i="1"/>
  <c r="AB21" i="1"/>
  <c r="AB285" i="1"/>
  <c r="AB558" i="1"/>
  <c r="AB265" i="1"/>
  <c r="AB481" i="1"/>
  <c r="AB341" i="1"/>
  <c r="AB366" i="1"/>
  <c r="AB343" i="1"/>
  <c r="AB252" i="1"/>
  <c r="AB173" i="1"/>
  <c r="AB126" i="1"/>
  <c r="AB37" i="1"/>
  <c r="AB224" i="1"/>
  <c r="AB114" i="1"/>
  <c r="AB101" i="1"/>
  <c r="AB10" i="1"/>
  <c r="AB616" i="1"/>
  <c r="AB457" i="1"/>
  <c r="AB426" i="1"/>
  <c r="AB106" i="1"/>
  <c r="AB357" i="1"/>
  <c r="AB80" i="1"/>
  <c r="AB253" i="1"/>
  <c r="AB581" i="1"/>
  <c r="AB348" i="1"/>
  <c r="AB47" i="1"/>
  <c r="AB194" i="1"/>
  <c r="AB430" i="1"/>
  <c r="AB477" i="1"/>
  <c r="AB150" i="1"/>
  <c r="AB90" i="1"/>
  <c r="AB310" i="1"/>
  <c r="AB123" i="1"/>
  <c r="AB598" i="1"/>
  <c r="AB152" i="1"/>
  <c r="AB342" i="1"/>
  <c r="AB352" i="1"/>
  <c r="AB425" i="1"/>
  <c r="AB209" i="1"/>
  <c r="AB118" i="1"/>
  <c r="AB411" i="1"/>
  <c r="AB564" i="1"/>
  <c r="AB255" i="1"/>
  <c r="AB456" i="1"/>
  <c r="AB545" i="1"/>
  <c r="AB612" i="1"/>
  <c r="AB453" i="1"/>
  <c r="AB429" i="1"/>
  <c r="AB407" i="1"/>
  <c r="AB313" i="1"/>
  <c r="AB237" i="1"/>
  <c r="AB190" i="1"/>
  <c r="AB451" i="1"/>
  <c r="AB178" i="1"/>
  <c r="AB163" i="1"/>
  <c r="AB73" i="1"/>
  <c r="AB485" i="1"/>
  <c r="AB540" i="1"/>
  <c r="AB521" i="1"/>
  <c r="AB46" i="1"/>
  <c r="AB263" i="1"/>
  <c r="AB420" i="1"/>
  <c r="AB41" i="1"/>
  <c r="AB268" i="1"/>
  <c r="AB377" i="1"/>
  <c r="AB517" i="1"/>
  <c r="AB176" i="1"/>
  <c r="AB107" i="1"/>
  <c r="AB390" i="1"/>
  <c r="AB579" i="1"/>
  <c r="AB59" i="1"/>
  <c r="AB214" i="1"/>
  <c r="AB120" i="1"/>
  <c r="AB555" i="1"/>
  <c r="AB375" i="1"/>
  <c r="AB67" i="1"/>
  <c r="AB539" i="1"/>
  <c r="AB516" i="1"/>
  <c r="AB406" i="1"/>
  <c r="AB499" i="1"/>
  <c r="AB498" i="1"/>
  <c r="AB464" i="1"/>
  <c r="AB111" i="1"/>
  <c r="AB100" i="1"/>
  <c r="AB275" i="1"/>
  <c r="AB208" i="1"/>
  <c r="AB131" i="1"/>
  <c r="AB13" i="1"/>
  <c r="AB461" i="1"/>
  <c r="AB605" i="1"/>
  <c r="AB223" i="1"/>
  <c r="AB132" i="1"/>
  <c r="AB216" i="1"/>
  <c r="AB247" i="1"/>
  <c r="AB395" i="1"/>
  <c r="AB195" i="1"/>
  <c r="AB340" i="1"/>
  <c r="AB180" i="1"/>
  <c r="AB436" i="1"/>
  <c r="AB397" i="1"/>
  <c r="AB383" i="1"/>
  <c r="AB575" i="1"/>
  <c r="AB483" i="1"/>
  <c r="AB491" i="1"/>
  <c r="AB376" i="1"/>
  <c r="AB435" i="1"/>
  <c r="AB68" i="1"/>
  <c r="AB497" i="1"/>
  <c r="AB480" i="1"/>
  <c r="AB533" i="1"/>
  <c r="AB16" i="1"/>
  <c r="AB468" i="1"/>
  <c r="AB199" i="1"/>
  <c r="AB267" i="1"/>
  <c r="AB95" i="1"/>
  <c r="AB23" i="1"/>
  <c r="AB508" i="1"/>
  <c r="AB486" i="1"/>
  <c r="AB607" i="1"/>
  <c r="AB361" i="1"/>
  <c r="AB386" i="1"/>
  <c r="AB287" i="1"/>
  <c r="AB144" i="1"/>
  <c r="AB349" i="1"/>
  <c r="AB311" i="1"/>
  <c r="AB291" i="1"/>
  <c r="AB196" i="1"/>
  <c r="AB181" i="1"/>
  <c r="AB134" i="1"/>
  <c r="AB45" i="1"/>
  <c r="AB419" i="1"/>
  <c r="AB591" i="1"/>
  <c r="AB64" i="1"/>
  <c r="AB235" i="1"/>
  <c r="AB12" i="1"/>
  <c r="AB112" i="1"/>
  <c r="AB442" i="1"/>
  <c r="AB302" i="1"/>
  <c r="AB523" i="1"/>
  <c r="AB148" i="1"/>
  <c r="AB261" i="1"/>
  <c r="AB595" i="1"/>
  <c r="AB168" i="1"/>
  <c r="AB138" i="1"/>
  <c r="AB572" i="1"/>
  <c r="AB466" i="1"/>
  <c r="AB129" i="1"/>
  <c r="AB213" i="1"/>
  <c r="AB458" i="1"/>
  <c r="AB613" i="1"/>
  <c r="AB495" i="1"/>
  <c r="AB40" i="1"/>
  <c r="AB421" i="1"/>
  <c r="AB372" i="1"/>
  <c r="AB525" i="1"/>
  <c r="AB414" i="1"/>
  <c r="AB511" i="1"/>
  <c r="AB200" i="1"/>
  <c r="AB573" i="1"/>
  <c r="AB299" i="1"/>
  <c r="AB242" i="1"/>
  <c r="AB484" i="1"/>
  <c r="AB171" i="1"/>
  <c r="AB241" i="1"/>
  <c r="AB133" i="1"/>
  <c r="AB438" i="1"/>
  <c r="AB469" i="1"/>
  <c r="AB370" i="1"/>
  <c r="AB83" i="1"/>
  <c r="AB48" i="1"/>
  <c r="AB25" i="1"/>
  <c r="AB551" i="1"/>
  <c r="AB38" i="1"/>
  <c r="AB449" i="1"/>
  <c r="AB355" i="1"/>
  <c r="AB601" i="1"/>
  <c r="AB413" i="1"/>
  <c r="AB374" i="1"/>
  <c r="AB351" i="1"/>
  <c r="AB320" i="1"/>
  <c r="AB245" i="1"/>
  <c r="AB198" i="1"/>
  <c r="AB105" i="1"/>
  <c r="AB332" i="1"/>
  <c r="AB527" i="1"/>
  <c r="AB422" i="1"/>
  <c r="AB596" i="1"/>
  <c r="AB75" i="1"/>
  <c r="AB175" i="1"/>
  <c r="AB412" i="1"/>
  <c r="AB608" i="1"/>
  <c r="AB49" i="1"/>
  <c r="AB212" i="1"/>
  <c r="AB321" i="1"/>
  <c r="AB578" i="1"/>
  <c r="AB202" i="1"/>
  <c r="AB529" i="1"/>
  <c r="AB329" i="1"/>
  <c r="AB69" i="1"/>
  <c r="AB193" i="1"/>
  <c r="AB463" i="1"/>
  <c r="AB512" i="1"/>
  <c r="AB110" i="1"/>
  <c r="AB207" i="1"/>
  <c r="AB531" i="1"/>
  <c r="AB506" i="1"/>
  <c r="AB116" i="1"/>
  <c r="AB333" i="1"/>
  <c r="AB286" i="1"/>
  <c r="AB63" i="1"/>
  <c r="AB191" i="1"/>
  <c r="AB569" i="1"/>
  <c r="AB254" i="1"/>
  <c r="AB227" i="1"/>
  <c r="AB82" i="1"/>
  <c r="AB440" i="1"/>
  <c r="AB460" i="1"/>
  <c r="AB410" i="1"/>
  <c r="AB571" i="1"/>
  <c r="AB11" i="1"/>
  <c r="AB568" i="1"/>
  <c r="AB153" i="1"/>
  <c r="AB108" i="1"/>
  <c r="AB93" i="1"/>
  <c r="AB503" i="1"/>
  <c r="AB489" i="1"/>
  <c r="AB543" i="1"/>
  <c r="AB592" i="1"/>
  <c r="AB418" i="1"/>
  <c r="AB618" i="1"/>
  <c r="AB437" i="1"/>
  <c r="AB535" i="1"/>
  <c r="AB384" i="1"/>
  <c r="AB306" i="1"/>
  <c r="AB262" i="1"/>
  <c r="AB167" i="1"/>
  <c r="AB22" i="1"/>
  <c r="AB99" i="1"/>
  <c r="AB472" i="1"/>
  <c r="AB522" i="1"/>
  <c r="AB142" i="1"/>
  <c r="AB371" i="1"/>
  <c r="AB184" i="1"/>
  <c r="AB559" i="1"/>
  <c r="AB276" i="1"/>
  <c r="AB476" i="1"/>
  <c r="AB55" i="1"/>
  <c r="AB600" i="1"/>
  <c r="AB220" i="1"/>
  <c r="AB528" i="1"/>
  <c r="AB444" i="1"/>
  <c r="AB617" i="1"/>
  <c r="AB561" i="1"/>
  <c r="AB201" i="1"/>
  <c r="AB360" i="1"/>
  <c r="AB615" i="1"/>
  <c r="AB290" i="1"/>
  <c r="AB147" i="1"/>
  <c r="AB139" i="1"/>
  <c r="AF122" i="1" l="1"/>
  <c r="AG122" i="1" s="1"/>
  <c r="AF242" i="1"/>
  <c r="AG242" i="1" s="1"/>
  <c r="AF512" i="1"/>
  <c r="AG512" i="1" s="1"/>
  <c r="AF119" i="1"/>
  <c r="AG119" i="1" s="1"/>
  <c r="AF278" i="1"/>
  <c r="AG278" i="1" s="1"/>
  <c r="AF556" i="1"/>
  <c r="AG556" i="1" s="1"/>
  <c r="AF44" i="1"/>
  <c r="AG44" i="1" s="1"/>
  <c r="AF314" i="1"/>
  <c r="AG314" i="1" s="1"/>
  <c r="AF234" i="1"/>
  <c r="AG234" i="1" s="1"/>
  <c r="AF504" i="1"/>
  <c r="AG504" i="1" s="1"/>
  <c r="AF419" i="1"/>
  <c r="AG419" i="1" s="1"/>
  <c r="AF36" i="1"/>
  <c r="AG36" i="1" s="1"/>
  <c r="AF181" i="1"/>
  <c r="AG181" i="1" s="1"/>
  <c r="AF348" i="1"/>
  <c r="AG348" i="1" s="1"/>
  <c r="AF20" i="1"/>
  <c r="AG20" i="1" s="1"/>
  <c r="AF308" i="1"/>
  <c r="AG308" i="1" s="1"/>
  <c r="AF218" i="1"/>
  <c r="AG218" i="1" s="1"/>
  <c r="AF488" i="1"/>
  <c r="AG488" i="1" s="1"/>
  <c r="AF505" i="1"/>
  <c r="AG505" i="1" s="1"/>
  <c r="AF548" i="1"/>
  <c r="AG548" i="1" s="1"/>
  <c r="AF50" i="1"/>
  <c r="AG50" i="1" s="1"/>
  <c r="AF463" i="1"/>
  <c r="AG463" i="1" s="1"/>
  <c r="AF85" i="1"/>
  <c r="AG85" i="1" s="1"/>
  <c r="AF252" i="1"/>
  <c r="AG252" i="1" s="1"/>
  <c r="AF394" i="1"/>
  <c r="AG394" i="1" s="1"/>
  <c r="AF497" i="1"/>
  <c r="AG497" i="1" s="1"/>
  <c r="AF271" i="1"/>
  <c r="AG271" i="1" s="1"/>
  <c r="AF541" i="1"/>
  <c r="AG541" i="1" s="1"/>
  <c r="AF29" i="1"/>
  <c r="AG29" i="1" s="1"/>
  <c r="AF115" i="1"/>
  <c r="AG115" i="1" s="1"/>
  <c r="AF519" i="1"/>
  <c r="AG519" i="1" s="1"/>
  <c r="AF611" i="1"/>
  <c r="AG611" i="1" s="1"/>
  <c r="AF166" i="1"/>
  <c r="AG166" i="1" s="1"/>
  <c r="AF331" i="1"/>
  <c r="AF186" i="1"/>
  <c r="AF319" i="1"/>
  <c r="AF553" i="1"/>
  <c r="AF486" i="1"/>
  <c r="AG486" i="1" s="1"/>
  <c r="AF597" i="1"/>
  <c r="AG597" i="1" s="1"/>
  <c r="AF178" i="1"/>
  <c r="AG178" i="1" s="1"/>
  <c r="AF281" i="1"/>
  <c r="AG281" i="1" s="1"/>
  <c r="AF448" i="1"/>
  <c r="AF214" i="1"/>
  <c r="AG214" i="1" s="1"/>
  <c r="AF492" i="1"/>
  <c r="AG492" i="1" s="1"/>
  <c r="AF170" i="1"/>
  <c r="AG170" i="1" s="1"/>
  <c r="AF206" i="1"/>
  <c r="AF484" i="1"/>
  <c r="AG484" i="1" s="1"/>
  <c r="AF123" i="1"/>
  <c r="AG123" i="1" s="1"/>
  <c r="AF482" i="1"/>
  <c r="AG482" i="1" s="1"/>
  <c r="AF585" i="1"/>
  <c r="AG585" i="1" s="1"/>
  <c r="AF73" i="1"/>
  <c r="AF240" i="1"/>
  <c r="AF518" i="1"/>
  <c r="AF571" i="1"/>
  <c r="AG571" i="1" s="1"/>
  <c r="AF117" i="1"/>
  <c r="AG117" i="1" s="1"/>
  <c r="AF284" i="1"/>
  <c r="AG284" i="1" s="1"/>
  <c r="AF35" i="1"/>
  <c r="AG35" i="1" s="1"/>
  <c r="AF154" i="1"/>
  <c r="AG154" i="1" s="1"/>
  <c r="AF257" i="1"/>
  <c r="AG257" i="1" s="1"/>
  <c r="AF190" i="1"/>
  <c r="AF475" i="1"/>
  <c r="AG475" i="1" s="1"/>
  <c r="AF542" i="1"/>
  <c r="AG542" i="1" s="1"/>
  <c r="AF338" i="1"/>
  <c r="AF441" i="1"/>
  <c r="AF608" i="1"/>
  <c r="AG608" i="1" s="1"/>
  <c r="AF215" i="1"/>
  <c r="AF374" i="1"/>
  <c r="AF485" i="1"/>
  <c r="AG485" i="1" s="1"/>
  <c r="AF491" i="1"/>
  <c r="AG491" i="1" s="1"/>
  <c r="AF94" i="1"/>
  <c r="AG94" i="1" s="1"/>
  <c r="AF330" i="1"/>
  <c r="AG330" i="1" s="1"/>
  <c r="AF433" i="1"/>
  <c r="AG433" i="1" s="1"/>
  <c r="AF600" i="1"/>
  <c r="AG600" i="1" s="1"/>
  <c r="AF207" i="1"/>
  <c r="AF366" i="1"/>
  <c r="AF477" i="1"/>
  <c r="AG477" i="1" s="1"/>
  <c r="AF459" i="1"/>
  <c r="AF315" i="1"/>
  <c r="AF525" i="1"/>
  <c r="AG525" i="1" s="1"/>
  <c r="AF386" i="1"/>
  <c r="AG386" i="1" s="1"/>
  <c r="AF489" i="1"/>
  <c r="AG489" i="1" s="1"/>
  <c r="AF515" i="1"/>
  <c r="AG515" i="1" s="1"/>
  <c r="AF263" i="1"/>
  <c r="AG263" i="1" s="1"/>
  <c r="AF533" i="1"/>
  <c r="AG533" i="1" s="1"/>
  <c r="AF550" i="1"/>
  <c r="AG550" i="1" s="1"/>
  <c r="AF316" i="1"/>
  <c r="AF33" i="1"/>
  <c r="AG33" i="1" s="1"/>
  <c r="AF74" i="1"/>
  <c r="AF358" i="1"/>
  <c r="AF469" i="1"/>
  <c r="AG469" i="1" s="1"/>
  <c r="AF427" i="1"/>
  <c r="AF444" i="1"/>
  <c r="AF107" i="1"/>
  <c r="AG107" i="1" s="1"/>
  <c r="AF609" i="1"/>
  <c r="AF397" i="1"/>
  <c r="AF8" i="1"/>
  <c r="AF251" i="1"/>
  <c r="AG251" i="1" s="1"/>
  <c r="AF439" i="1"/>
  <c r="AF598" i="1"/>
  <c r="AG598" i="1" s="1"/>
  <c r="AF99" i="1"/>
  <c r="AG99" i="1" s="1"/>
  <c r="AF127" i="1"/>
  <c r="AG127" i="1" s="1"/>
  <c r="AF42" i="1"/>
  <c r="AG42" i="1" s="1"/>
  <c r="AF112" i="1"/>
  <c r="AG112" i="1" s="1"/>
  <c r="AF156" i="1"/>
  <c r="AG156" i="1" s="1"/>
  <c r="AF11" i="1"/>
  <c r="AF26" i="1"/>
  <c r="AG26" i="1" s="1"/>
  <c r="AF296" i="1"/>
  <c r="AF313" i="1"/>
  <c r="AF599" i="1"/>
  <c r="AF305" i="1"/>
  <c r="AG305" i="1" s="1"/>
  <c r="AF591" i="1"/>
  <c r="AF79" i="1"/>
  <c r="AF238" i="1"/>
  <c r="AG238" i="1" s="1"/>
  <c r="AF349" i="1"/>
  <c r="AF587" i="1"/>
  <c r="AF275" i="1"/>
  <c r="AG275" i="1" s="1"/>
  <c r="AF361" i="1"/>
  <c r="AG361" i="1" s="1"/>
  <c r="AF46" i="1"/>
  <c r="AG46" i="1" s="1"/>
  <c r="AF157" i="1"/>
  <c r="AG157" i="1" s="1"/>
  <c r="AF324" i="1"/>
  <c r="AG324" i="1" s="1"/>
  <c r="AF347" i="1"/>
  <c r="AG347" i="1" s="1"/>
  <c r="AF318" i="1"/>
  <c r="AG318" i="1" s="1"/>
  <c r="AF429" i="1"/>
  <c r="AF404" i="1"/>
  <c r="AF466" i="1"/>
  <c r="AG466" i="1" s="1"/>
  <c r="AF569" i="1"/>
  <c r="AF57" i="1"/>
  <c r="AG57" i="1" s="1"/>
  <c r="AF343" i="1"/>
  <c r="AF502" i="1"/>
  <c r="AG502" i="1" s="1"/>
  <c r="AF613" i="1"/>
  <c r="AG613" i="1" s="1"/>
  <c r="AF101" i="1"/>
  <c r="AG101" i="1" s="1"/>
  <c r="AF268" i="1"/>
  <c r="AG268" i="1" s="1"/>
  <c r="AF383" i="1"/>
  <c r="AG383" i="1" s="1"/>
  <c r="AF458" i="1"/>
  <c r="AF561" i="1"/>
  <c r="AF49" i="1"/>
  <c r="AG49" i="1" s="1"/>
  <c r="AF335" i="1"/>
  <c r="AF494" i="1"/>
  <c r="AG494" i="1" s="1"/>
  <c r="AF605" i="1"/>
  <c r="AG605" i="1" s="1"/>
  <c r="AF93" i="1"/>
  <c r="AG93" i="1" s="1"/>
  <c r="AF260" i="1"/>
  <c r="AG260" i="1" s="1"/>
  <c r="AF339" i="1"/>
  <c r="AF250" i="1"/>
  <c r="AG250" i="1" s="1"/>
  <c r="AF328" i="1"/>
  <c r="AG328" i="1" s="1"/>
  <c r="AF514" i="1"/>
  <c r="AG514" i="1" s="1"/>
  <c r="AF617" i="1"/>
  <c r="AG617" i="1" s="1"/>
  <c r="AF105" i="1"/>
  <c r="AF272" i="1"/>
  <c r="AG272" i="1" s="1"/>
  <c r="AF564" i="1"/>
  <c r="AF558" i="1"/>
  <c r="AG558" i="1" s="1"/>
  <c r="AF378" i="1"/>
  <c r="AF483" i="1"/>
  <c r="AG483" i="1" s="1"/>
  <c r="AF578" i="1"/>
  <c r="AF169" i="1"/>
  <c r="AG169" i="1" s="1"/>
  <c r="AF336" i="1"/>
  <c r="AG336" i="1" s="1"/>
  <c r="AF455" i="1"/>
  <c r="AF213" i="1"/>
  <c r="AF380" i="1"/>
  <c r="AF506" i="1"/>
  <c r="AG506" i="1" s="1"/>
  <c r="AF38" i="1"/>
  <c r="AG38" i="1" s="1"/>
  <c r="AF508" i="1"/>
  <c r="AG508" i="1" s="1"/>
  <c r="AF179" i="1"/>
  <c r="AG179" i="1" s="1"/>
  <c r="AF306" i="1"/>
  <c r="AF114" i="1"/>
  <c r="AF409" i="1"/>
  <c r="AF576" i="1"/>
  <c r="AF503" i="1"/>
  <c r="AG503" i="1" s="1"/>
  <c r="AF183" i="1"/>
  <c r="AF342" i="1"/>
  <c r="AG342" i="1" s="1"/>
  <c r="AF453" i="1"/>
  <c r="AF371" i="1"/>
  <c r="AF428" i="1"/>
  <c r="AF51" i="1"/>
  <c r="AG51" i="1" s="1"/>
  <c r="AF227" i="1"/>
  <c r="AG227" i="1" s="1"/>
  <c r="AF72" i="1"/>
  <c r="AF387" i="1"/>
  <c r="AG387" i="1" s="1"/>
  <c r="AF298" i="1"/>
  <c r="AF106" i="1"/>
  <c r="AG106" i="1" s="1"/>
  <c r="AF401" i="1"/>
  <c r="AF568" i="1"/>
  <c r="AF495" i="1"/>
  <c r="AG495" i="1" s="1"/>
  <c r="AF175" i="1"/>
  <c r="AG175" i="1" s="1"/>
  <c r="AF334" i="1"/>
  <c r="AG334" i="1" s="1"/>
  <c r="AF445" i="1"/>
  <c r="AF612" i="1"/>
  <c r="AG612" i="1" s="1"/>
  <c r="AF420" i="1"/>
  <c r="AF340" i="1"/>
  <c r="AF610" i="1"/>
  <c r="AG610" i="1" s="1"/>
  <c r="AF418" i="1"/>
  <c r="AG418" i="1" s="1"/>
  <c r="AF201" i="1"/>
  <c r="AF9" i="1"/>
  <c r="AF368" i="1"/>
  <c r="AF176" i="1"/>
  <c r="AG176" i="1" s="1"/>
  <c r="AF467" i="1"/>
  <c r="AG467" i="1" s="1"/>
  <c r="AF245" i="1"/>
  <c r="AF412" i="1"/>
  <c r="AF220" i="1"/>
  <c r="AF363" i="1"/>
  <c r="AF19" i="1"/>
  <c r="AF205" i="1"/>
  <c r="AF282" i="1"/>
  <c r="AG282" i="1" s="1"/>
  <c r="AF90" i="1"/>
  <c r="AG90" i="1" s="1"/>
  <c r="AF552" i="1"/>
  <c r="AG552" i="1" s="1"/>
  <c r="AF40" i="1"/>
  <c r="AG40" i="1" s="1"/>
  <c r="AF479" i="1"/>
  <c r="AG479" i="1" s="1"/>
  <c r="AF67" i="1"/>
  <c r="AG67" i="1" s="1"/>
  <c r="AF377" i="1"/>
  <c r="AF76" i="1"/>
  <c r="AF333" i="1"/>
  <c r="AG333" i="1" s="1"/>
  <c r="AF369" i="1"/>
  <c r="AF143" i="1"/>
  <c r="AG143" i="1" s="1"/>
  <c r="AF302" i="1"/>
  <c r="AF413" i="1"/>
  <c r="AF580" i="1"/>
  <c r="AF283" i="1"/>
  <c r="AG283" i="1" s="1"/>
  <c r="AF545" i="1"/>
  <c r="AG545" i="1" s="1"/>
  <c r="AF322" i="1"/>
  <c r="AF425" i="1"/>
  <c r="AF592" i="1"/>
  <c r="AF199" i="1"/>
  <c r="AF537" i="1"/>
  <c r="AG537" i="1" s="1"/>
  <c r="AF25" i="1"/>
  <c r="AG25" i="1" s="1"/>
  <c r="AF311" i="1"/>
  <c r="AF470" i="1"/>
  <c r="AG470" i="1" s="1"/>
  <c r="AF581" i="1"/>
  <c r="AF69" i="1"/>
  <c r="AG69" i="1" s="1"/>
  <c r="AF236" i="1"/>
  <c r="AG236" i="1" s="1"/>
  <c r="AF147" i="1"/>
  <c r="AG147" i="1" s="1"/>
  <c r="AF529" i="1"/>
  <c r="AG529" i="1" s="1"/>
  <c r="AF303" i="1"/>
  <c r="AF462" i="1"/>
  <c r="AG462" i="1" s="1"/>
  <c r="AF573" i="1"/>
  <c r="AF61" i="1"/>
  <c r="AG61" i="1" s="1"/>
  <c r="AF307" i="1"/>
  <c r="AF244" i="1"/>
  <c r="AG244" i="1" s="1"/>
  <c r="AF496" i="1"/>
  <c r="AG496" i="1" s="1"/>
  <c r="AF615" i="1"/>
  <c r="AF262" i="1"/>
  <c r="AG262" i="1" s="1"/>
  <c r="AF540" i="1"/>
  <c r="AG540" i="1" s="1"/>
  <c r="AF28" i="1"/>
  <c r="AG28" i="1" s="1"/>
  <c r="AF532" i="1"/>
  <c r="AG532" i="1" s="1"/>
  <c r="AF158" i="1"/>
  <c r="AG158" i="1" s="1"/>
  <c r="AF513" i="1"/>
  <c r="AG513" i="1" s="1"/>
  <c r="AF595" i="1"/>
  <c r="AG595" i="1" s="1"/>
  <c r="AF287" i="1"/>
  <c r="AG287" i="1" s="1"/>
  <c r="AF557" i="1"/>
  <c r="AG557" i="1" s="1"/>
  <c r="AF45" i="1"/>
  <c r="AG45" i="1" s="1"/>
  <c r="AF392" i="1"/>
  <c r="AG392" i="1" s="1"/>
  <c r="AF594" i="1"/>
  <c r="AG594" i="1" s="1"/>
  <c r="AF185" i="1"/>
  <c r="AF352" i="1"/>
  <c r="AG352" i="1" s="1"/>
  <c r="AF411" i="1"/>
  <c r="AF438" i="1"/>
  <c r="AF118" i="1"/>
  <c r="AG118" i="1" s="1"/>
  <c r="AF229" i="1"/>
  <c r="AG229" i="1" s="1"/>
  <c r="AF37" i="1"/>
  <c r="AG37" i="1" s="1"/>
  <c r="AF396" i="1"/>
  <c r="AG396" i="1" s="1"/>
  <c r="AF204" i="1"/>
  <c r="AG204" i="1" s="1"/>
  <c r="AF590" i="1"/>
  <c r="AF276" i="1"/>
  <c r="AG276" i="1" s="1"/>
  <c r="AF546" i="1"/>
  <c r="AF34" i="1"/>
  <c r="AG34" i="1" s="1"/>
  <c r="AF137" i="1"/>
  <c r="AG137" i="1" s="1"/>
  <c r="AF304" i="1"/>
  <c r="AG304" i="1" s="1"/>
  <c r="AF582" i="1"/>
  <c r="AF70" i="1"/>
  <c r="AF294" i="1"/>
  <c r="AG294" i="1" s="1"/>
  <c r="AF60" i="1"/>
  <c r="AG60" i="1" s="1"/>
  <c r="AF128" i="1"/>
  <c r="AG128" i="1" s="1"/>
  <c r="AF406" i="1"/>
  <c r="AF603" i="1"/>
  <c r="AF172" i="1"/>
  <c r="AG172" i="1" s="1"/>
  <c r="AF120" i="1"/>
  <c r="AG120" i="1" s="1"/>
  <c r="AF398" i="1"/>
  <c r="AF555" i="1"/>
  <c r="AG555" i="1" s="1"/>
  <c r="AF164" i="1"/>
  <c r="AG164" i="1" s="1"/>
  <c r="AF75" i="1"/>
  <c r="AF219" i="1"/>
  <c r="AG219" i="1" s="1"/>
  <c r="AF432" i="1"/>
  <c r="AF551" i="1"/>
  <c r="AG551" i="1" s="1"/>
  <c r="AF198" i="1"/>
  <c r="AF309" i="1"/>
  <c r="AF59" i="1"/>
  <c r="AG59" i="1" s="1"/>
  <c r="AF449" i="1"/>
  <c r="AF104" i="1"/>
  <c r="AG104" i="1" s="1"/>
  <c r="AF223" i="1"/>
  <c r="AF136" i="1"/>
  <c r="AG136" i="1" s="1"/>
  <c r="AF246" i="1"/>
  <c r="AG246" i="1" s="1"/>
  <c r="AF524" i="1"/>
  <c r="AG524" i="1" s="1"/>
  <c r="AF575" i="1"/>
  <c r="AF10" i="1"/>
  <c r="AF280" i="1"/>
  <c r="AG280" i="1" s="1"/>
  <c r="AF102" i="1"/>
  <c r="AG102" i="1" s="1"/>
  <c r="AF447" i="1"/>
  <c r="AG447" i="1" s="1"/>
  <c r="AF22" i="1"/>
  <c r="AF520" i="1"/>
  <c r="AG520" i="1" s="1"/>
  <c r="AF273" i="1"/>
  <c r="AG273" i="1" s="1"/>
  <c r="AF248" i="1"/>
  <c r="AG248" i="1" s="1"/>
  <c r="AF91" i="1"/>
  <c r="AG91" i="1" s="1"/>
  <c r="AF393" i="1"/>
  <c r="AG393" i="1" s="1"/>
  <c r="AF48" i="1"/>
  <c r="AG48" i="1" s="1"/>
  <c r="AF92" i="1"/>
  <c r="AG92" i="1" s="1"/>
  <c r="AF547" i="1"/>
  <c r="AG547" i="1" s="1"/>
  <c r="AF232" i="1"/>
  <c r="AF416" i="1"/>
  <c r="AF535" i="1"/>
  <c r="AG535" i="1" s="1"/>
  <c r="AF52" i="1"/>
  <c r="AG52" i="1" s="1"/>
  <c r="AF527" i="1"/>
  <c r="AG527" i="1" s="1"/>
  <c r="AF15" i="1"/>
  <c r="AF243" i="1"/>
  <c r="AG243" i="1" s="1"/>
  <c r="AF180" i="1"/>
  <c r="AG180" i="1" s="1"/>
  <c r="AF194" i="1"/>
  <c r="AF583" i="1"/>
  <c r="AF71" i="1"/>
  <c r="AF230" i="1"/>
  <c r="AF341" i="1"/>
  <c r="AG341" i="1" s="1"/>
  <c r="AF149" i="1"/>
  <c r="AG149" i="1" s="1"/>
  <c r="AF434" i="1"/>
  <c r="AF217" i="1"/>
  <c r="AF384" i="1"/>
  <c r="AG384" i="1" s="1"/>
  <c r="AF192" i="1"/>
  <c r="AF523" i="1"/>
  <c r="AF150" i="1"/>
  <c r="AG150" i="1" s="1"/>
  <c r="AF261" i="1"/>
  <c r="AG261" i="1" s="1"/>
  <c r="AF30" i="1"/>
  <c r="AG30" i="1" s="1"/>
  <c r="AF618" i="1"/>
  <c r="AG618" i="1" s="1"/>
  <c r="AF426" i="1"/>
  <c r="AG426" i="1" s="1"/>
  <c r="AF209" i="1"/>
  <c r="AF17" i="1"/>
  <c r="AF376" i="1"/>
  <c r="AF184" i="1"/>
  <c r="AF499" i="1"/>
  <c r="AG499" i="1" s="1"/>
  <c r="AF142" i="1"/>
  <c r="AG142" i="1" s="1"/>
  <c r="AF253" i="1"/>
  <c r="AG253" i="1" s="1"/>
  <c r="AF228" i="1"/>
  <c r="AG228" i="1" s="1"/>
  <c r="AF163" i="1"/>
  <c r="AG163" i="1" s="1"/>
  <c r="AF83" i="1"/>
  <c r="AF299" i="1"/>
  <c r="AG299" i="1" s="1"/>
  <c r="AF350" i="1"/>
  <c r="AF226" i="1"/>
  <c r="AG226" i="1" s="1"/>
  <c r="AF521" i="1"/>
  <c r="AG521" i="1" s="1"/>
  <c r="AF329" i="1"/>
  <c r="AG329" i="1" s="1"/>
  <c r="AF295" i="1"/>
  <c r="AF103" i="1"/>
  <c r="AG103" i="1" s="1"/>
  <c r="AF454" i="1"/>
  <c r="AF565" i="1"/>
  <c r="AF373" i="1"/>
  <c r="AF53" i="1"/>
  <c r="AG53" i="1" s="1"/>
  <c r="AF456" i="1"/>
  <c r="AF602" i="1"/>
  <c r="AG602" i="1" s="1"/>
  <c r="AF410" i="1"/>
  <c r="AF193" i="1"/>
  <c r="AF360" i="1"/>
  <c r="AF168" i="1"/>
  <c r="AG168" i="1" s="1"/>
  <c r="AF443" i="1"/>
  <c r="AF446" i="1"/>
  <c r="AF126" i="1"/>
  <c r="AG126" i="1" s="1"/>
  <c r="AF237" i="1"/>
  <c r="AF141" i="1"/>
  <c r="AG141" i="1" s="1"/>
  <c r="AF274" i="1"/>
  <c r="AG274" i="1" s="1"/>
  <c r="AF82" i="1"/>
  <c r="AG82" i="1" s="1"/>
  <c r="AF544" i="1"/>
  <c r="AG544" i="1" s="1"/>
  <c r="AF32" i="1"/>
  <c r="AG32" i="1" s="1"/>
  <c r="AF471" i="1"/>
  <c r="AG471" i="1" s="1"/>
  <c r="AF151" i="1"/>
  <c r="AG151" i="1" s="1"/>
  <c r="AF310" i="1"/>
  <c r="AG310" i="1" s="1"/>
  <c r="AF421" i="1"/>
  <c r="AF588" i="1"/>
  <c r="AF266" i="1"/>
  <c r="AG266" i="1" s="1"/>
  <c r="AF536" i="1"/>
  <c r="AF24" i="1"/>
  <c r="AF345" i="1"/>
  <c r="AF579" i="1"/>
  <c r="AF389" i="1"/>
  <c r="AG389" i="1" s="1"/>
  <c r="AF259" i="1"/>
  <c r="AG259" i="1" s="1"/>
  <c r="AF116" i="1"/>
  <c r="AG116" i="1" s="1"/>
  <c r="AF337" i="1"/>
  <c r="AF111" i="1"/>
  <c r="AF270" i="1"/>
  <c r="AG270" i="1" s="1"/>
  <c r="AF381" i="1"/>
  <c r="AF200" i="1"/>
  <c r="AF423" i="1"/>
  <c r="AF291" i="1"/>
  <c r="AG291" i="1" s="1"/>
  <c r="AF321" i="1"/>
  <c r="AF607" i="1"/>
  <c r="AG607" i="1" s="1"/>
  <c r="AF95" i="1"/>
  <c r="AG95" i="1" s="1"/>
  <c r="AF254" i="1"/>
  <c r="AG254" i="1" s="1"/>
  <c r="AF365" i="1"/>
  <c r="AF84" i="1"/>
  <c r="AG84" i="1" s="1"/>
  <c r="AF63" i="1"/>
  <c r="AG63" i="1" s="1"/>
  <c r="AF402" i="1"/>
  <c r="AF563" i="1"/>
  <c r="AF160" i="1"/>
  <c r="AG160" i="1" s="1"/>
  <c r="AF606" i="1"/>
  <c r="AF586" i="1"/>
  <c r="AG586" i="1" s="1"/>
  <c r="AF177" i="1"/>
  <c r="AG177" i="1" s="1"/>
  <c r="AF539" i="1"/>
  <c r="AG539" i="1" s="1"/>
  <c r="AF344" i="1"/>
  <c r="AG344" i="1" s="1"/>
  <c r="AF152" i="1"/>
  <c r="AG152" i="1" s="1"/>
  <c r="AF379" i="1"/>
  <c r="AF430" i="1"/>
  <c r="AF110" i="1"/>
  <c r="AG110" i="1" s="1"/>
  <c r="AF221" i="1"/>
  <c r="AG221" i="1" s="1"/>
  <c r="AF388" i="1"/>
  <c r="AG388" i="1" s="1"/>
  <c r="AF196" i="1"/>
  <c r="AF171" i="1"/>
  <c r="AG171" i="1" s="1"/>
  <c r="AF570" i="1"/>
  <c r="AF97" i="1"/>
  <c r="AG97" i="1" s="1"/>
  <c r="AF450" i="1"/>
  <c r="AG450" i="1" s="1"/>
  <c r="AF130" i="1"/>
  <c r="AG130" i="1" s="1"/>
  <c r="AF233" i="1"/>
  <c r="AG233" i="1" s="1"/>
  <c r="AF41" i="1"/>
  <c r="AG41" i="1" s="1"/>
  <c r="AF400" i="1"/>
  <c r="AF208" i="1"/>
  <c r="AF327" i="1"/>
  <c r="AG327" i="1" s="1"/>
  <c r="AF277" i="1"/>
  <c r="AG277" i="1" s="1"/>
  <c r="AF584" i="1"/>
  <c r="AF414" i="1"/>
  <c r="AF279" i="1"/>
  <c r="AG279" i="1" s="1"/>
  <c r="AF87" i="1"/>
  <c r="AG87" i="1" s="1"/>
  <c r="AF549" i="1"/>
  <c r="AG549" i="1" s="1"/>
  <c r="AF357" i="1"/>
  <c r="AF562" i="1"/>
  <c r="AF153" i="1"/>
  <c r="AG153" i="1" s="1"/>
  <c r="AF320" i="1"/>
  <c r="AG320" i="1" s="1"/>
  <c r="AF86" i="1"/>
  <c r="AG86" i="1" s="1"/>
  <c r="AF197" i="1"/>
  <c r="AF364" i="1"/>
  <c r="AF554" i="1"/>
  <c r="AG554" i="1" s="1"/>
  <c r="AF145" i="1"/>
  <c r="AG145" i="1" s="1"/>
  <c r="AF312" i="1"/>
  <c r="AF431" i="1"/>
  <c r="AF78" i="1"/>
  <c r="AF189" i="1"/>
  <c r="AF356" i="1"/>
  <c r="AF355" i="1"/>
  <c r="AF195" i="1"/>
  <c r="AF461" i="1"/>
  <c r="AG461" i="1" s="1"/>
  <c r="AF354" i="1"/>
  <c r="AF457" i="1"/>
  <c r="AF403" i="1"/>
  <c r="AF231" i="1"/>
  <c r="AG231" i="1" s="1"/>
  <c r="AF390" i="1"/>
  <c r="AG390" i="1" s="1"/>
  <c r="AF501" i="1"/>
  <c r="AG501" i="1" s="1"/>
  <c r="AF531" i="1"/>
  <c r="AF255" i="1"/>
  <c r="AG255" i="1" s="1"/>
  <c r="AF538" i="1"/>
  <c r="AG538" i="1" s="1"/>
  <c r="AF129" i="1"/>
  <c r="AG129" i="1" s="1"/>
  <c r="AF415" i="1"/>
  <c r="AF574" i="1"/>
  <c r="AF62" i="1"/>
  <c r="AG62" i="1" s="1"/>
  <c r="AF173" i="1"/>
  <c r="AG173" i="1" s="1"/>
  <c r="AF131" i="1"/>
  <c r="AG131" i="1" s="1"/>
  <c r="AF500" i="1"/>
  <c r="AG500" i="1" s="1"/>
  <c r="AF210" i="1"/>
  <c r="AF480" i="1"/>
  <c r="AG480" i="1" s="1"/>
  <c r="AF12" i="1"/>
  <c r="AF13" i="1"/>
  <c r="AF202" i="1"/>
  <c r="AG202" i="1" s="1"/>
  <c r="AF472" i="1"/>
  <c r="AG472" i="1" s="1"/>
  <c r="AF399" i="1"/>
  <c r="AF516" i="1"/>
  <c r="AG516" i="1" s="1"/>
  <c r="AF417" i="1"/>
  <c r="AF372" i="1"/>
  <c r="AF258" i="1"/>
  <c r="AG258" i="1" s="1"/>
  <c r="AF66" i="1"/>
  <c r="AG66" i="1" s="1"/>
  <c r="AF528" i="1"/>
  <c r="AG528" i="1" s="1"/>
  <c r="AF16" i="1"/>
  <c r="AF135" i="1"/>
  <c r="AG135" i="1" s="1"/>
  <c r="AF614" i="1"/>
  <c r="AF405" i="1"/>
  <c r="AF572" i="1"/>
  <c r="AG572" i="1" s="1"/>
  <c r="AF481" i="1"/>
  <c r="AG481" i="1" s="1"/>
  <c r="AF370" i="1"/>
  <c r="AG370" i="1" s="1"/>
  <c r="AF473" i="1"/>
  <c r="AG473" i="1" s="1"/>
  <c r="AF451" i="1"/>
  <c r="AF567" i="1"/>
  <c r="AF247" i="1"/>
  <c r="AG247" i="1" s="1"/>
  <c r="AF55" i="1"/>
  <c r="AG55" i="1" s="1"/>
  <c r="AF517" i="1"/>
  <c r="AG517" i="1" s="1"/>
  <c r="AF325" i="1"/>
  <c r="AF187" i="1"/>
  <c r="AG187" i="1" s="1"/>
  <c r="AF139" i="1"/>
  <c r="AG139" i="1" s="1"/>
  <c r="AF269" i="1"/>
  <c r="AG269" i="1" s="1"/>
  <c r="AF43" i="1"/>
  <c r="AG43" i="1" s="1"/>
  <c r="AF362" i="1"/>
  <c r="AF465" i="1"/>
  <c r="AG465" i="1" s="1"/>
  <c r="AF435" i="1"/>
  <c r="AF440" i="1"/>
  <c r="AF559" i="1"/>
  <c r="AF239" i="1"/>
  <c r="AG239" i="1" s="1"/>
  <c r="AF47" i="1"/>
  <c r="AG47" i="1" s="1"/>
  <c r="AF509" i="1"/>
  <c r="AG509" i="1" s="1"/>
  <c r="AF317" i="1"/>
  <c r="AF148" i="1"/>
  <c r="AG148" i="1" s="1"/>
  <c r="AF225" i="1"/>
  <c r="AF191" i="1"/>
  <c r="AF162" i="1"/>
  <c r="AG162" i="1" s="1"/>
  <c r="AF265" i="1"/>
  <c r="AG265" i="1" s="1"/>
  <c r="AF359" i="1"/>
  <c r="AF39" i="1"/>
  <c r="AG39" i="1" s="1"/>
  <c r="AF476" i="1"/>
  <c r="AG476" i="1" s="1"/>
  <c r="AF27" i="1"/>
  <c r="AG27" i="1" s="1"/>
  <c r="AF468" i="1"/>
  <c r="AG468" i="1" s="1"/>
  <c r="AF589" i="1"/>
  <c r="AF203" i="1"/>
  <c r="AF346" i="1"/>
  <c r="AF616" i="1"/>
  <c r="AG616" i="1" s="1"/>
  <c r="AF424" i="1"/>
  <c r="AF543" i="1"/>
  <c r="AG543" i="1" s="1"/>
  <c r="AF31" i="1"/>
  <c r="AG31" i="1" s="1"/>
  <c r="AF382" i="1"/>
  <c r="AG382" i="1" s="1"/>
  <c r="AF493" i="1"/>
  <c r="AG493" i="1" s="1"/>
  <c r="AF301" i="1"/>
  <c r="AF596" i="1"/>
  <c r="AF530" i="1"/>
  <c r="AG530" i="1" s="1"/>
  <c r="AF18" i="1"/>
  <c r="AF121" i="1"/>
  <c r="AG121" i="1" s="1"/>
  <c r="AF288" i="1"/>
  <c r="AG288" i="1" s="1"/>
  <c r="AF96" i="1"/>
  <c r="AG96" i="1" s="1"/>
  <c r="AF407" i="1"/>
  <c r="AF566" i="1"/>
  <c r="AF54" i="1"/>
  <c r="AG54" i="1" s="1"/>
  <c r="AF165" i="1"/>
  <c r="AG165" i="1" s="1"/>
  <c r="AF332" i="1"/>
  <c r="AG332" i="1" s="1"/>
  <c r="AF140" i="1"/>
  <c r="AG140" i="1" s="1"/>
  <c r="AF522" i="1"/>
  <c r="AG522" i="1" s="1"/>
  <c r="AF113" i="1"/>
  <c r="AG113" i="1" s="1"/>
  <c r="AF88" i="1"/>
  <c r="AG88" i="1" s="1"/>
  <c r="AF132" i="1"/>
  <c r="AG132" i="1" s="1"/>
  <c r="AF58" i="1"/>
  <c r="AG58" i="1" s="1"/>
  <c r="AF144" i="1"/>
  <c r="AG144" i="1" s="1"/>
  <c r="AF422" i="1"/>
  <c r="AF21" i="1"/>
  <c r="AF188" i="1"/>
  <c r="AF286" i="1"/>
  <c r="AG286" i="1" s="1"/>
  <c r="AF353" i="1"/>
  <c r="AF498" i="1"/>
  <c r="AG498" i="1" s="1"/>
  <c r="AF601" i="1"/>
  <c r="AG601" i="1" s="1"/>
  <c r="AF89" i="1"/>
  <c r="AG89" i="1" s="1"/>
  <c r="AF256" i="1"/>
  <c r="AG256" i="1" s="1"/>
  <c r="AF64" i="1"/>
  <c r="AG64" i="1" s="1"/>
  <c r="AF375" i="1"/>
  <c r="AF534" i="1"/>
  <c r="AG534" i="1" s="1"/>
  <c r="AF133" i="1"/>
  <c r="AG133" i="1" s="1"/>
  <c r="AF300" i="1"/>
  <c r="AF108" i="1"/>
  <c r="AF155" i="1"/>
  <c r="AG155" i="1" s="1"/>
  <c r="AF222" i="1"/>
  <c r="AG222" i="1" s="1"/>
  <c r="AF490" i="1"/>
  <c r="AG490" i="1" s="1"/>
  <c r="AF593" i="1"/>
  <c r="AF81" i="1"/>
  <c r="AF56" i="1"/>
  <c r="AG56" i="1" s="1"/>
  <c r="AF367" i="1"/>
  <c r="AF526" i="1"/>
  <c r="AG526" i="1" s="1"/>
  <c r="AF14" i="1"/>
  <c r="AG14" i="1" s="1"/>
  <c r="AF125" i="1"/>
  <c r="AG125" i="1" s="1"/>
  <c r="AF292" i="1"/>
  <c r="AF100" i="1"/>
  <c r="AG100" i="1" s="1"/>
  <c r="AF323" i="1"/>
  <c r="AF264" i="1"/>
  <c r="AG264" i="1" s="1"/>
  <c r="AF77" i="1"/>
  <c r="AF290" i="1"/>
  <c r="AG290" i="1" s="1"/>
  <c r="AF98" i="1"/>
  <c r="AG98" i="1" s="1"/>
  <c r="AF560" i="1"/>
  <c r="AF487" i="1"/>
  <c r="AG487" i="1" s="1"/>
  <c r="AF167" i="1"/>
  <c r="AG167" i="1" s="1"/>
  <c r="AF326" i="1"/>
  <c r="AG326" i="1" s="1"/>
  <c r="AF134" i="1"/>
  <c r="AG134" i="1" s="1"/>
  <c r="AF437" i="1"/>
  <c r="AF604" i="1"/>
  <c r="AG604" i="1" s="1"/>
  <c r="AF507" i="1"/>
  <c r="AG507" i="1" s="1"/>
  <c r="AF212" i="1"/>
  <c r="AG212" i="1" s="1"/>
  <c r="AF474" i="1"/>
  <c r="AG474" i="1" s="1"/>
  <c r="AF577" i="1"/>
  <c r="AF385" i="1"/>
  <c r="AG385" i="1" s="1"/>
  <c r="AF65" i="1"/>
  <c r="AG65" i="1" s="1"/>
  <c r="AF351" i="1"/>
  <c r="AF159" i="1"/>
  <c r="AG159" i="1" s="1"/>
  <c r="AF510" i="1"/>
  <c r="AG510" i="1" s="1"/>
  <c r="AF395" i="1"/>
  <c r="AG395" i="1" s="1"/>
  <c r="AF109" i="1"/>
  <c r="AG109" i="1" s="1"/>
  <c r="AF161" i="1"/>
  <c r="AG161" i="1" s="1"/>
  <c r="AF511" i="1"/>
  <c r="AF211" i="1"/>
  <c r="AF146" i="1"/>
  <c r="AG146" i="1" s="1"/>
  <c r="AF249" i="1"/>
  <c r="AG249" i="1" s="1"/>
  <c r="AF224" i="1"/>
  <c r="AG224" i="1" s="1"/>
  <c r="AF23" i="1"/>
  <c r="AG23" i="1" s="1"/>
  <c r="AF182" i="1"/>
  <c r="AF293" i="1"/>
  <c r="AF460" i="1"/>
  <c r="AF235" i="1"/>
  <c r="AF138" i="1"/>
  <c r="AG138" i="1" s="1"/>
  <c r="AF241" i="1"/>
  <c r="AG241" i="1" s="1"/>
  <c r="AF408" i="1"/>
  <c r="AF216" i="1"/>
  <c r="AG216" i="1" s="1"/>
  <c r="AF174" i="1"/>
  <c r="AG174" i="1" s="1"/>
  <c r="AF285" i="1"/>
  <c r="AG285" i="1" s="1"/>
  <c r="AF452" i="1"/>
  <c r="AF267" i="1"/>
  <c r="AG267" i="1" s="1"/>
  <c r="AF289" i="1"/>
  <c r="AG289" i="1" s="1"/>
  <c r="AF297" i="1"/>
  <c r="AF464" i="1"/>
  <c r="AG464" i="1" s="1"/>
  <c r="AF391" i="1"/>
  <c r="AG391" i="1" s="1"/>
  <c r="AF442" i="1"/>
  <c r="AF68" i="1"/>
  <c r="AG68" i="1" s="1"/>
  <c r="AF436" i="1"/>
  <c r="AF80" i="1"/>
  <c r="AF124" i="1"/>
  <c r="AG124" i="1" s="1"/>
  <c r="AF478" i="1"/>
  <c r="AG478" i="1" s="1"/>
  <c r="AG560" i="1" l="1"/>
  <c r="AG567" i="1"/>
  <c r="AG195" i="1"/>
  <c r="AG18" i="1"/>
  <c r="AG531" i="1"/>
  <c r="AG196" i="1"/>
  <c r="AG579" i="1"/>
  <c r="AG408" i="1"/>
  <c r="AG451" i="1"/>
  <c r="AG16" i="1"/>
  <c r="AG364" i="1"/>
  <c r="AG381" i="1"/>
  <c r="AG345" i="1"/>
  <c r="AG199" i="1"/>
  <c r="AG302" i="1"/>
  <c r="AG412" i="1"/>
  <c r="AG428" i="1"/>
  <c r="AG404" i="1"/>
  <c r="AG313" i="1"/>
  <c r="AG444" i="1"/>
  <c r="AG319" i="1"/>
  <c r="AG411" i="1"/>
  <c r="AG351" i="1"/>
  <c r="AG77" i="1"/>
  <c r="AG300" i="1"/>
  <c r="AG301" i="1"/>
  <c r="AG203" i="1"/>
  <c r="AG559" i="1"/>
  <c r="AG13" i="1"/>
  <c r="AG574" i="1"/>
  <c r="AG606" i="1"/>
  <c r="AG111" i="1"/>
  <c r="AG536" i="1"/>
  <c r="AG565" i="1"/>
  <c r="AG185" i="1"/>
  <c r="AG307" i="1"/>
  <c r="AG425" i="1"/>
  <c r="AG369" i="1"/>
  <c r="AG420" i="1"/>
  <c r="AG453" i="1"/>
  <c r="AG422" i="1"/>
  <c r="AG424" i="1"/>
  <c r="AG400" i="1"/>
  <c r="AG200" i="1"/>
  <c r="AG456" i="1"/>
  <c r="AG15" i="1"/>
  <c r="AG75" i="1"/>
  <c r="AG546" i="1"/>
  <c r="AG438" i="1"/>
  <c r="AG615" i="1"/>
  <c r="AG108" i="1"/>
  <c r="AG596" i="1"/>
  <c r="AG346" i="1"/>
  <c r="AG245" i="1"/>
  <c r="AG340" i="1"/>
  <c r="AG371" i="1"/>
  <c r="AG306" i="1"/>
  <c r="AG105" i="1"/>
  <c r="AG437" i="1"/>
  <c r="AG367" i="1"/>
  <c r="AG566" i="1"/>
  <c r="AG189" i="1"/>
  <c r="AG414" i="1"/>
  <c r="AG584" i="1"/>
  <c r="AG430" i="1"/>
  <c r="AG360" i="1"/>
  <c r="AG83" i="1"/>
  <c r="AG192" i="1"/>
  <c r="AG583" i="1"/>
  <c r="AG198" i="1"/>
  <c r="AG582" i="1"/>
  <c r="AG578" i="1"/>
  <c r="AG335" i="1"/>
  <c r="AG213" i="1"/>
  <c r="AG459" i="1"/>
  <c r="AG518" i="1"/>
  <c r="AG553" i="1"/>
  <c r="AG190" i="1"/>
  <c r="AG240" i="1"/>
  <c r="AG80" i="1"/>
  <c r="AG235" i="1"/>
  <c r="AG211" i="1"/>
  <c r="AG353" i="1"/>
  <c r="AG407" i="1"/>
  <c r="AG589" i="1"/>
  <c r="AG191" i="1"/>
  <c r="AG440" i="1"/>
  <c r="AG325" i="1"/>
  <c r="AG12" i="1"/>
  <c r="AG415" i="1"/>
  <c r="AG403" i="1"/>
  <c r="AG78" i="1"/>
  <c r="AG457" i="1"/>
  <c r="AG431" i="1"/>
  <c r="AG379" i="1"/>
  <c r="AG321" i="1"/>
  <c r="AG209" i="1"/>
  <c r="AG76" i="1"/>
  <c r="AG205" i="1"/>
  <c r="AG368" i="1"/>
  <c r="AG445" i="1"/>
  <c r="AG183" i="1"/>
  <c r="AG343" i="1"/>
  <c r="AG79" i="1"/>
  <c r="AG8" i="1"/>
  <c r="AG74" i="1"/>
  <c r="AG441" i="1"/>
  <c r="AG413" i="1"/>
  <c r="AG220" i="1"/>
  <c r="AG409" i="1"/>
  <c r="AG564" i="1"/>
  <c r="AG599" i="1"/>
  <c r="AG359" i="1"/>
  <c r="AG355" i="1"/>
  <c r="AG365" i="1"/>
  <c r="AG446" i="1"/>
  <c r="AG449" i="1"/>
  <c r="AG568" i="1"/>
  <c r="AG114" i="1"/>
  <c r="AG455" i="1"/>
  <c r="AG356" i="1"/>
  <c r="AG197" i="1"/>
  <c r="AG592" i="1"/>
  <c r="AG401" i="1"/>
  <c r="AG429" i="1"/>
  <c r="AG587" i="1"/>
  <c r="AG296" i="1"/>
  <c r="AG427" i="1"/>
  <c r="AG366" i="1"/>
  <c r="AG374" i="1"/>
  <c r="AG73" i="1"/>
  <c r="AG186" i="1"/>
  <c r="AG448" i="1"/>
  <c r="AG331" i="1"/>
  <c r="AG337" i="1"/>
  <c r="AG454" i="1"/>
  <c r="AG17" i="1"/>
  <c r="AG416" i="1"/>
  <c r="AG11" i="1"/>
  <c r="AG358" i="1"/>
  <c r="AG436" i="1"/>
  <c r="AG452" i="1"/>
  <c r="AG460" i="1"/>
  <c r="AG511" i="1"/>
  <c r="AG323" i="1"/>
  <c r="AG81" i="1"/>
  <c r="AG225" i="1"/>
  <c r="AG435" i="1"/>
  <c r="AG372" i="1"/>
  <c r="AG563" i="1"/>
  <c r="AG588" i="1"/>
  <c r="AG193" i="1"/>
  <c r="AG194" i="1"/>
  <c r="AG232" i="1"/>
  <c r="AG573" i="1"/>
  <c r="AG293" i="1"/>
  <c r="AG577" i="1"/>
  <c r="AG593" i="1"/>
  <c r="AG375" i="1"/>
  <c r="AG188" i="1"/>
  <c r="AG405" i="1"/>
  <c r="AG417" i="1"/>
  <c r="AG210" i="1"/>
  <c r="AG354" i="1"/>
  <c r="AG312" i="1"/>
  <c r="AG562" i="1"/>
  <c r="AG570" i="1"/>
  <c r="AG402" i="1"/>
  <c r="AG421" i="1"/>
  <c r="AG410" i="1"/>
  <c r="AG295" i="1"/>
  <c r="AG217" i="1"/>
  <c r="AG22" i="1"/>
  <c r="AG432" i="1"/>
  <c r="AG603" i="1"/>
  <c r="AG311" i="1"/>
  <c r="AG19" i="1"/>
  <c r="AG9" i="1"/>
  <c r="AG72" i="1"/>
  <c r="AG378" i="1"/>
  <c r="AG561" i="1"/>
  <c r="AG591" i="1"/>
  <c r="AG397" i="1"/>
  <c r="AG338" i="1"/>
  <c r="AG399" i="1"/>
  <c r="AG297" i="1"/>
  <c r="AG24" i="1"/>
  <c r="AG443" i="1"/>
  <c r="AG373" i="1"/>
  <c r="AG350" i="1"/>
  <c r="AG184" i="1"/>
  <c r="AG230" i="1"/>
  <c r="AG10" i="1"/>
  <c r="AG590" i="1"/>
  <c r="AG376" i="1"/>
  <c r="AG523" i="1"/>
  <c r="AG71" i="1"/>
  <c r="AG575" i="1"/>
  <c r="AG309" i="1"/>
  <c r="AG398" i="1"/>
  <c r="AG70" i="1"/>
  <c r="AG349" i="1"/>
  <c r="AG439" i="1"/>
  <c r="AG207" i="1"/>
  <c r="AG215" i="1"/>
  <c r="AG581" i="1"/>
  <c r="AG322" i="1"/>
  <c r="AG298" i="1"/>
  <c r="AG442" i="1"/>
  <c r="AG182" i="1"/>
  <c r="AG292" i="1"/>
  <c r="AG21" i="1"/>
  <c r="AG317" i="1"/>
  <c r="AG362" i="1"/>
  <c r="AG614" i="1"/>
  <c r="AG357" i="1"/>
  <c r="AG208" i="1"/>
  <c r="AG423" i="1"/>
  <c r="AG237" i="1"/>
  <c r="AG434" i="1"/>
  <c r="AG223" i="1"/>
  <c r="AG406" i="1"/>
  <c r="AG303" i="1"/>
  <c r="AG580" i="1"/>
  <c r="AG363" i="1"/>
  <c r="AG201" i="1"/>
  <c r="AG576" i="1"/>
  <c r="AG380" i="1"/>
  <c r="AG339" i="1"/>
  <c r="AG458" i="1"/>
  <c r="AG569" i="1"/>
  <c r="AG609" i="1"/>
  <c r="AG316" i="1"/>
  <c r="AG315" i="1"/>
  <c r="AG206" i="1"/>
  <c r="AG377" i="1"/>
  <c r="AH171" i="1" l="1"/>
  <c r="AH597" i="1"/>
  <c r="AH221" i="1"/>
  <c r="AH593" i="1"/>
  <c r="AH396" i="1"/>
  <c r="AH180" i="1"/>
  <c r="AH594" i="1"/>
  <c r="AJ594" i="1" s="1"/>
  <c r="AH218" i="1"/>
  <c r="AJ218" i="1" s="1"/>
  <c r="AH125" i="1"/>
  <c r="AH563" i="1"/>
  <c r="AH381" i="1"/>
  <c r="AH432" i="1"/>
  <c r="AH21" i="1"/>
  <c r="AJ21" i="1" s="1"/>
  <c r="AH458" i="1"/>
  <c r="AH316" i="1"/>
  <c r="AJ316" i="1" s="1"/>
  <c r="AH463" i="1"/>
  <c r="AJ463" i="1" s="1"/>
  <c r="AH411" i="1"/>
  <c r="AH542" i="1"/>
  <c r="AH230" i="1"/>
  <c r="AH467" i="1"/>
  <c r="AH331" i="1"/>
  <c r="AH587" i="1"/>
  <c r="AJ587" i="1" s="1"/>
  <c r="AH191" i="1"/>
  <c r="AJ191" i="1" s="1"/>
  <c r="AH189" i="1"/>
  <c r="AJ189" i="1" s="1"/>
  <c r="AH245" i="1"/>
  <c r="AH495" i="1"/>
  <c r="AH574" i="1"/>
  <c r="AJ574" i="1" s="1"/>
  <c r="AH365" i="1"/>
  <c r="AH238" i="1"/>
  <c r="AJ238" i="1" s="1"/>
  <c r="AH369" i="1"/>
  <c r="AH437" i="1"/>
  <c r="AJ437" i="1" s="1"/>
  <c r="AH525" i="1"/>
  <c r="AJ525" i="1" s="1"/>
  <c r="AH248" i="1"/>
  <c r="AH481" i="1"/>
  <c r="AJ481" i="1" s="1"/>
  <c r="AH158" i="1"/>
  <c r="AH281" i="1"/>
  <c r="AJ281" i="1" s="1"/>
  <c r="AH579" i="1"/>
  <c r="AH350" i="1"/>
  <c r="AH600" i="1"/>
  <c r="AJ600" i="1" s="1"/>
  <c r="AH44" i="1"/>
  <c r="AJ44" i="1" s="1"/>
  <c r="AH69" i="1"/>
  <c r="AJ69" i="1" s="1"/>
  <c r="AH474" i="1"/>
  <c r="AH507" i="1"/>
  <c r="AH374" i="1"/>
  <c r="AJ374" i="1" s="1"/>
  <c r="AH312" i="1"/>
  <c r="AH55" i="1"/>
  <c r="AH210" i="1"/>
  <c r="AJ210" i="1" s="1"/>
  <c r="AH18" i="1"/>
  <c r="AJ18" i="1" s="1"/>
  <c r="AH410" i="1"/>
  <c r="AH559" i="1"/>
  <c r="AH163" i="1"/>
  <c r="AH346" i="1"/>
  <c r="AH17" i="1"/>
  <c r="AH471" i="1"/>
  <c r="AH300" i="1"/>
  <c r="AJ300" i="1" s="1"/>
  <c r="AH320" i="1"/>
  <c r="AJ320" i="1" s="1"/>
  <c r="AH249" i="1"/>
  <c r="AH188" i="1"/>
  <c r="AH539" i="1"/>
  <c r="AJ539" i="1" s="1"/>
  <c r="AH383" i="1"/>
  <c r="AH438" i="1"/>
  <c r="AJ438" i="1" s="1"/>
  <c r="AH323" i="1"/>
  <c r="AJ323" i="1" s="1"/>
  <c r="AH19" i="1"/>
  <c r="AJ19" i="1" s="1"/>
  <c r="AH37" i="1"/>
  <c r="AJ37" i="1" s="1"/>
  <c r="AH363" i="1"/>
  <c r="AH505" i="1"/>
  <c r="AH26" i="1"/>
  <c r="AH154" i="1"/>
  <c r="AH59" i="1"/>
  <c r="AJ59" i="1" s="1"/>
  <c r="AH380" i="1"/>
  <c r="AH533" i="1"/>
  <c r="AJ533" i="1" s="1"/>
  <c r="AH573" i="1"/>
  <c r="AJ573" i="1" s="1"/>
  <c r="AH385" i="1"/>
  <c r="AH267" i="1"/>
  <c r="AJ267" i="1" s="1"/>
  <c r="AH232" i="1"/>
  <c r="AH544" i="1"/>
  <c r="AH404" i="1"/>
  <c r="AJ404" i="1" s="1"/>
  <c r="AH233" i="1"/>
  <c r="AH333" i="1"/>
  <c r="AJ333" i="1" s="1"/>
  <c r="AH470" i="1"/>
  <c r="AJ470" i="1" s="1"/>
  <c r="AH174" i="1"/>
  <c r="AJ174" i="1" s="1"/>
  <c r="AH388" i="1"/>
  <c r="AJ388" i="1" s="1"/>
  <c r="AH104" i="1"/>
  <c r="AJ104" i="1" s="1"/>
  <c r="AH421" i="1"/>
  <c r="AH256" i="1"/>
  <c r="AH103" i="1"/>
  <c r="AH54" i="1"/>
  <c r="AJ54" i="1" s="1"/>
  <c r="AH607" i="1"/>
  <c r="AJ607" i="1" s="1"/>
  <c r="AH536" i="1"/>
  <c r="AJ536" i="1" s="1"/>
  <c r="AH77" i="1"/>
  <c r="AJ77" i="1" s="1"/>
  <c r="AH202" i="1"/>
  <c r="AJ202" i="1" s="1"/>
  <c r="AH241" i="1"/>
  <c r="AH416" i="1"/>
  <c r="AJ416" i="1" s="1"/>
  <c r="AH398" i="1"/>
  <c r="AH436" i="1"/>
  <c r="AJ436" i="1" s="1"/>
  <c r="AH357" i="1"/>
  <c r="AH303" i="1"/>
  <c r="AJ303" i="1" s="1"/>
  <c r="AH9" i="1"/>
  <c r="AJ9" i="1" s="1"/>
  <c r="AH557" i="1"/>
  <c r="AJ557" i="1" s="1"/>
  <c r="AH263" i="1"/>
  <c r="AH156" i="1"/>
  <c r="AJ156" i="1" s="1"/>
  <c r="AH36" i="1"/>
  <c r="AH335" i="1"/>
  <c r="AJ335" i="1" s="1"/>
  <c r="AH75" i="1"/>
  <c r="AJ75" i="1" s="1"/>
  <c r="AH35" i="1"/>
  <c r="AJ35" i="1" s="1"/>
  <c r="AH427" i="1"/>
  <c r="AH291" i="1"/>
  <c r="AJ291" i="1" s="1"/>
  <c r="AH459" i="1"/>
  <c r="AH611" i="1"/>
  <c r="AJ611" i="1" s="1"/>
  <c r="AH506" i="1"/>
  <c r="AH12" i="1"/>
  <c r="AJ12" i="1" s="1"/>
  <c r="AH492" i="1"/>
  <c r="AJ492" i="1" s="1"/>
  <c r="AH220" i="1"/>
  <c r="AJ220" i="1" s="1"/>
  <c r="AH389" i="1"/>
  <c r="AH88" i="1"/>
  <c r="AJ88" i="1" s="1"/>
  <c r="AH339" i="1"/>
  <c r="AH153" i="1"/>
  <c r="AJ153" i="1" s="1"/>
  <c r="AH397" i="1"/>
  <c r="AH115" i="1"/>
  <c r="AJ115" i="1" s="1"/>
  <c r="AH106" i="1"/>
  <c r="AJ106" i="1" s="1"/>
  <c r="AH595" i="1"/>
  <c r="AH38" i="1"/>
  <c r="AJ38" i="1" s="1"/>
  <c r="AH279" i="1"/>
  <c r="AH391" i="1"/>
  <c r="AH606" i="1"/>
  <c r="AJ606" i="1" s="1"/>
  <c r="AH182" i="1"/>
  <c r="AH269" i="1"/>
  <c r="AJ269" i="1" s="1"/>
  <c r="AH521" i="1"/>
  <c r="AJ521" i="1" s="1"/>
  <c r="AH96" i="1"/>
  <c r="AJ96" i="1" s="1"/>
  <c r="AH32" i="1"/>
  <c r="AJ32" i="1" s="1"/>
  <c r="AH224" i="1"/>
  <c r="AJ224" i="1" s="1"/>
  <c r="AH78" i="1"/>
  <c r="AJ78" i="1" s="1"/>
  <c r="AH92" i="1"/>
  <c r="AJ92" i="1" s="1"/>
  <c r="AH39" i="1"/>
  <c r="AH394" i="1"/>
  <c r="AJ394" i="1" s="1"/>
  <c r="AH475" i="1"/>
  <c r="AJ475" i="1" s="1"/>
  <c r="AH42" i="1"/>
  <c r="AJ42" i="1" s="1"/>
  <c r="AH447" i="1"/>
  <c r="AH545" i="1"/>
  <c r="AJ545" i="1" s="1"/>
  <c r="AH519" i="1"/>
  <c r="AH94" i="1"/>
  <c r="AJ94" i="1" s="1"/>
  <c r="AH262" i="1"/>
  <c r="AJ262" i="1" s="1"/>
  <c r="AH250" i="1"/>
  <c r="AJ250" i="1" s="1"/>
  <c r="AH164" i="1"/>
  <c r="AJ164" i="1" s="1"/>
  <c r="AH417" i="1"/>
  <c r="AH207" i="1"/>
  <c r="AJ207" i="1" s="1"/>
  <c r="AH270" i="1"/>
  <c r="AJ270" i="1" s="1"/>
  <c r="AH276" i="1"/>
  <c r="AJ276" i="1" s="1"/>
  <c r="AH57" i="1"/>
  <c r="AJ57" i="1" s="1"/>
  <c r="AH160" i="1"/>
  <c r="AH443" i="1"/>
  <c r="AJ443" i="1" s="1"/>
  <c r="AH118" i="1"/>
  <c r="AJ118" i="1" s="1"/>
  <c r="AH135" i="1"/>
  <c r="AJ135" i="1" s="1"/>
  <c r="AH456" i="1"/>
  <c r="AJ456" i="1" s="1"/>
  <c r="AH618" i="1"/>
  <c r="AJ618" i="1" s="1"/>
  <c r="AH364" i="1"/>
  <c r="AH439" i="1"/>
  <c r="AJ439" i="1" s="1"/>
  <c r="AH413" i="1"/>
  <c r="AJ413" i="1" s="1"/>
  <c r="AH547" i="1"/>
  <c r="AJ547" i="1" s="1"/>
  <c r="AH590" i="1"/>
  <c r="AJ590" i="1" s="1"/>
  <c r="AH49" i="1"/>
  <c r="AJ49" i="1" s="1"/>
  <c r="AH85" i="1"/>
  <c r="AJ85" i="1" s="1"/>
  <c r="AH476" i="1"/>
  <c r="AJ476" i="1" s="1"/>
  <c r="AH251" i="1"/>
  <c r="AH63" i="1"/>
  <c r="AH123" i="1"/>
  <c r="AJ123" i="1" s="1"/>
  <c r="AH613" i="1"/>
  <c r="AJ613" i="1" s="1"/>
  <c r="AH560" i="1"/>
  <c r="AJ560" i="1" s="1"/>
  <c r="AH517" i="1"/>
  <c r="AJ517" i="1" s="1"/>
  <c r="AH215" i="1"/>
  <c r="AJ215" i="1" s="1"/>
  <c r="AH86" i="1"/>
  <c r="AJ86" i="1" s="1"/>
  <c r="AH422" i="1"/>
  <c r="AH278" i="1"/>
  <c r="AJ278" i="1" s="1"/>
  <c r="AH528" i="1"/>
  <c r="AH47" i="1"/>
  <c r="AJ47" i="1" s="1"/>
  <c r="AH167" i="1"/>
  <c r="AJ167" i="1" s="1"/>
  <c r="AH148" i="1"/>
  <c r="AJ148" i="1" s="1"/>
  <c r="AH152" i="1"/>
  <c r="AJ152" i="1" s="1"/>
  <c r="AH286" i="1"/>
  <c r="AJ286" i="1" s="1"/>
  <c r="AH546" i="1"/>
  <c r="AH200" i="1"/>
  <c r="AJ200" i="1" s="1"/>
  <c r="AH58" i="1"/>
  <c r="AH329" i="1"/>
  <c r="AJ329" i="1" s="1"/>
  <c r="AH479" i="1"/>
  <c r="AJ479" i="1" s="1"/>
  <c r="AH356" i="1"/>
  <c r="AJ356" i="1" s="1"/>
  <c r="AH294" i="1"/>
  <c r="AJ294" i="1" s="1"/>
  <c r="AH136" i="1"/>
  <c r="AJ136" i="1" s="1"/>
  <c r="AH477" i="1"/>
  <c r="AH401" i="1"/>
  <c r="AJ401" i="1" s="1"/>
  <c r="AH240" i="1"/>
  <c r="AJ240" i="1" s="1"/>
  <c r="AH50" i="1"/>
  <c r="AJ50" i="1" s="1"/>
  <c r="AH612" i="1"/>
  <c r="AJ612" i="1" s="1"/>
  <c r="AH275" i="1"/>
  <c r="AJ275" i="1" s="1"/>
  <c r="AH121" i="1"/>
  <c r="AJ121" i="1" s="1"/>
  <c r="AH65" i="1"/>
  <c r="AH296" i="1"/>
  <c r="AH124" i="1"/>
  <c r="AJ124" i="1" s="1"/>
  <c r="AH393" i="1"/>
  <c r="AJ393" i="1" s="1"/>
  <c r="AH450" i="1"/>
  <c r="AJ450" i="1" s="1"/>
  <c r="AH30" i="1"/>
  <c r="AJ30" i="1" s="1"/>
  <c r="AH567" i="1"/>
  <c r="AH358" i="1"/>
  <c r="AJ358" i="1" s="1"/>
  <c r="AH375" i="1"/>
  <c r="AH408" i="1"/>
  <c r="AH347" i="1"/>
  <c r="AJ347" i="1" s="1"/>
  <c r="AH187" i="1"/>
  <c r="AJ187" i="1" s="1"/>
  <c r="AH384" i="1"/>
  <c r="AJ384" i="1" s="1"/>
  <c r="AH16" i="1"/>
  <c r="AJ16" i="1" s="1"/>
  <c r="AH192" i="1"/>
  <c r="AJ192" i="1" s="1"/>
  <c r="AH53" i="1"/>
  <c r="AJ53" i="1" s="1"/>
  <c r="AH27" i="1"/>
  <c r="AJ27" i="1" s="1"/>
  <c r="AH327" i="1"/>
  <c r="AH604" i="1"/>
  <c r="AJ604" i="1" s="1"/>
  <c r="AH445" i="1"/>
  <c r="AJ445" i="1" s="1"/>
  <c r="AH602" i="1"/>
  <c r="AJ602" i="1" s="1"/>
  <c r="AH433" i="1"/>
  <c r="AJ433" i="1" s="1"/>
  <c r="AH502" i="1"/>
  <c r="AJ502" i="1" s="1"/>
  <c r="AH318" i="1"/>
  <c r="AJ318" i="1" s="1"/>
  <c r="AH29" i="1"/>
  <c r="AJ29" i="1" s="1"/>
  <c r="AH608" i="1"/>
  <c r="AJ608" i="1" s="1"/>
  <c r="AH489" i="1"/>
  <c r="AJ489" i="1" s="1"/>
  <c r="AH280" i="1"/>
  <c r="AH342" i="1"/>
  <c r="AJ342" i="1" s="1"/>
  <c r="AH352" i="1"/>
  <c r="AJ352" i="1" s="1"/>
  <c r="AH140" i="1"/>
  <c r="AJ140" i="1" s="1"/>
  <c r="AH235" i="1"/>
  <c r="AJ235" i="1" s="1"/>
  <c r="AH102" i="1"/>
  <c r="AJ102" i="1" s="1"/>
  <c r="AH478" i="1"/>
  <c r="AJ478" i="1" s="1"/>
  <c r="AJ256" i="1"/>
  <c r="AJ398" i="1"/>
  <c r="AJ471" i="1"/>
  <c r="AJ357" i="1"/>
  <c r="AJ180" i="1"/>
  <c r="AH403" i="1"/>
  <c r="AH193" i="1"/>
  <c r="AH64" i="1"/>
  <c r="AH549" i="1"/>
  <c r="AH31" i="1"/>
  <c r="AH554" i="1"/>
  <c r="AH297" i="1"/>
  <c r="AH464" i="1"/>
  <c r="AH518" i="1"/>
  <c r="AH334" i="1"/>
  <c r="AH423" i="1"/>
  <c r="AH395" i="1"/>
  <c r="AH130" i="1"/>
  <c r="AH451" i="1"/>
  <c r="AH261" i="1"/>
  <c r="AJ261" i="1" s="1"/>
  <c r="AH288" i="1"/>
  <c r="AH354" i="1"/>
  <c r="AH68" i="1"/>
  <c r="AH155" i="1"/>
  <c r="AH95" i="1"/>
  <c r="AH326" i="1"/>
  <c r="AH231" i="1"/>
  <c r="AH97" i="1"/>
  <c r="AH72" i="1"/>
  <c r="AH313" i="1"/>
  <c r="AH272" i="1"/>
  <c r="AH219" i="1"/>
  <c r="AH234" i="1"/>
  <c r="AH540" i="1"/>
  <c r="AH551" i="1"/>
  <c r="AH448" i="1"/>
  <c r="AH444" i="1"/>
  <c r="AH268" i="1"/>
  <c r="AH15" i="1"/>
  <c r="AH308" i="1"/>
  <c r="AJ308" i="1" s="1"/>
  <c r="AH247" i="1"/>
  <c r="AH22" i="1"/>
  <c r="AH56" i="1"/>
  <c r="AH569" i="1"/>
  <c r="AH145" i="1"/>
  <c r="AH412" i="1"/>
  <c r="AH66" i="1"/>
  <c r="AH376" i="1"/>
  <c r="AH173" i="1"/>
  <c r="AH617" i="1"/>
  <c r="AH418" i="1"/>
  <c r="AH535" i="1"/>
  <c r="AH228" i="1"/>
  <c r="AH321" i="1"/>
  <c r="AH480" i="1"/>
  <c r="AH301" i="1"/>
  <c r="AH23" i="1"/>
  <c r="AH577" i="1"/>
  <c r="AH588" i="1"/>
  <c r="AH414" i="1"/>
  <c r="AH239" i="1"/>
  <c r="AH292" i="1"/>
  <c r="AH359" i="1"/>
  <c r="AH360" i="1"/>
  <c r="AH431" i="1"/>
  <c r="AH499" i="1"/>
  <c r="AH402" i="1"/>
  <c r="AH372" i="1"/>
  <c r="AH522" i="1"/>
  <c r="AH138" i="1"/>
  <c r="AJ138" i="1" s="1"/>
  <c r="AH24" i="1"/>
  <c r="AH501" i="1"/>
  <c r="AH468" i="1"/>
  <c r="AH526" i="1"/>
  <c r="AJ526" i="1" s="1"/>
  <c r="AH150" i="1"/>
  <c r="AH307" i="1"/>
  <c r="AH10" i="1"/>
  <c r="AH14" i="1"/>
  <c r="AH205" i="1"/>
  <c r="AH304" i="1"/>
  <c r="AH181" i="1"/>
  <c r="AH583" i="1"/>
  <c r="AH332" i="1"/>
  <c r="AH460" i="1"/>
  <c r="AH580" i="1"/>
  <c r="AH516" i="1"/>
  <c r="AH330" i="1"/>
  <c r="AH283" i="1"/>
  <c r="AH277" i="1"/>
  <c r="AH504" i="1"/>
  <c r="AH503" i="1"/>
  <c r="AH170" i="1"/>
  <c r="AH11" i="1"/>
  <c r="AH236" i="1"/>
  <c r="AH105" i="1"/>
  <c r="AH227" i="1"/>
  <c r="AJ227" i="1" s="1"/>
  <c r="AH482" i="1"/>
  <c r="AJ482" i="1" s="1"/>
  <c r="AH172" i="1"/>
  <c r="AH532" i="1"/>
  <c r="AJ532" i="1" s="1"/>
  <c r="AH598" i="1"/>
  <c r="AH524" i="1"/>
  <c r="AH61" i="1"/>
  <c r="AH127" i="1"/>
  <c r="AH319" i="1"/>
  <c r="AH194" i="1"/>
  <c r="AH578" i="1"/>
  <c r="AH186" i="1"/>
  <c r="AH592" i="1"/>
  <c r="AH52" i="1"/>
  <c r="AH90" i="1"/>
  <c r="AH282" i="1"/>
  <c r="AH491" i="1"/>
  <c r="AJ491" i="1" s="1"/>
  <c r="AH558" i="1"/>
  <c r="AJ558" i="1" s="1"/>
  <c r="AH112" i="1"/>
  <c r="AH8" i="1"/>
  <c r="AH362" i="1"/>
  <c r="AH353" i="1"/>
  <c r="AH562" i="1"/>
  <c r="AH264" i="1"/>
  <c r="AH494" i="1"/>
  <c r="AH199" i="1"/>
  <c r="AH195" i="1"/>
  <c r="AH377" i="1"/>
  <c r="AH440" i="1"/>
  <c r="AH299" i="1"/>
  <c r="AH325" i="1"/>
  <c r="AH599" i="1"/>
  <c r="AH538" i="1"/>
  <c r="AH552" i="1"/>
  <c r="AJ528" i="1"/>
  <c r="AJ593" i="1"/>
  <c r="AJ39" i="1"/>
  <c r="AJ559" i="1"/>
  <c r="AJ397" i="1"/>
  <c r="AJ597" i="1"/>
  <c r="AH217" i="1"/>
  <c r="AH212" i="1"/>
  <c r="AH110" i="1"/>
  <c r="AH62" i="1"/>
  <c r="AH285" i="1"/>
  <c r="AH351" i="1"/>
  <c r="AH435" i="1"/>
  <c r="AH469" i="1"/>
  <c r="AH89" i="1"/>
  <c r="AH615" i="1"/>
  <c r="AH534" i="1"/>
  <c r="AJ534" i="1" s="1"/>
  <c r="AH237" i="1"/>
  <c r="AH336" i="1"/>
  <c r="AH379" i="1"/>
  <c r="AH284" i="1"/>
  <c r="AH496" i="1"/>
  <c r="AH201" i="1"/>
  <c r="AH198" i="1"/>
  <c r="AH114" i="1"/>
  <c r="AH392" i="1"/>
  <c r="AH214" i="1"/>
  <c r="AH120" i="1"/>
  <c r="AH371" i="1"/>
  <c r="AH101" i="1"/>
  <c r="AH213" i="1"/>
  <c r="AH425" i="1"/>
  <c r="AH405" i="1"/>
  <c r="AH488" i="1"/>
  <c r="AH133" i="1"/>
  <c r="AH368" i="1"/>
  <c r="AH93" i="1"/>
  <c r="AH541" i="1"/>
  <c r="AH51" i="1"/>
  <c r="AJ51" i="1" s="1"/>
  <c r="AH461" i="1"/>
  <c r="AH523" i="1"/>
  <c r="AH349" i="1"/>
  <c r="AH322" i="1"/>
  <c r="AH76" i="1"/>
  <c r="AH515" i="1"/>
  <c r="AJ515" i="1" s="1"/>
  <c r="AH426" i="1"/>
  <c r="AJ426" i="1" s="1"/>
  <c r="AH203" i="1"/>
  <c r="AH274" i="1"/>
  <c r="AH490" i="1"/>
  <c r="AH197" i="1"/>
  <c r="AH13" i="1"/>
  <c r="AH151" i="1"/>
  <c r="AH108" i="1"/>
  <c r="AH131" i="1"/>
  <c r="AH400" i="1"/>
  <c r="AH485" i="1"/>
  <c r="AJ485" i="1" s="1"/>
  <c r="AH310" i="1"/>
  <c r="AH183" i="1"/>
  <c r="AH415" i="1"/>
  <c r="AH585" i="1"/>
  <c r="AH462" i="1"/>
  <c r="AJ462" i="1" s="1"/>
  <c r="AH117" i="1"/>
  <c r="AH229" i="1"/>
  <c r="AH169" i="1"/>
  <c r="AH548" i="1"/>
  <c r="AH341" i="1"/>
  <c r="AH252" i="1"/>
  <c r="AH122" i="1"/>
  <c r="AH67" i="1"/>
  <c r="AH483" i="1"/>
  <c r="AH143" i="1"/>
  <c r="AH591" i="1"/>
  <c r="AH266" i="1"/>
  <c r="AH295" i="1"/>
  <c r="AH430" i="1"/>
  <c r="AH472" i="1"/>
  <c r="AH566" i="1"/>
  <c r="AH216" i="1"/>
  <c r="AJ216" i="1" s="1"/>
  <c r="AH293" i="1"/>
  <c r="AH116" i="1"/>
  <c r="AH87" i="1"/>
  <c r="AH265" i="1"/>
  <c r="AH487" i="1"/>
  <c r="AH165" i="1"/>
  <c r="AH82" i="1"/>
  <c r="AJ82" i="1" s="1"/>
  <c r="AH399" i="1"/>
  <c r="AH226" i="1"/>
  <c r="AH344" i="1"/>
  <c r="AH572" i="1"/>
  <c r="AH498" i="1"/>
  <c r="AH289" i="1"/>
  <c r="AH345" i="1"/>
  <c r="AH500" i="1"/>
  <c r="AH382" i="1"/>
  <c r="AJ382" i="1" s="1"/>
  <c r="AH290" i="1"/>
  <c r="AH184" i="1"/>
  <c r="AH177" i="1"/>
  <c r="AH324" i="1"/>
  <c r="AJ324" i="1" s="1"/>
  <c r="AH98" i="1"/>
  <c r="AH609" i="1"/>
  <c r="AH553" i="1"/>
  <c r="AH361" i="1"/>
  <c r="AH179" i="1"/>
  <c r="AH571" i="1"/>
  <c r="AH434" i="1"/>
  <c r="AH337" i="1"/>
  <c r="AH614" i="1"/>
  <c r="AH610" i="1"/>
  <c r="AH25" i="1"/>
  <c r="AJ25" i="1" s="1"/>
  <c r="AH20" i="1"/>
  <c r="AH561" i="1"/>
  <c r="AH71" i="1"/>
  <c r="AH378" i="1"/>
  <c r="AH137" i="1"/>
  <c r="AH166" i="1"/>
  <c r="AH260" i="1"/>
  <c r="AH576" i="1"/>
  <c r="AH520" i="1"/>
  <c r="AH486" i="1"/>
  <c r="AH244" i="1"/>
  <c r="AH119" i="1"/>
  <c r="AH60" i="1"/>
  <c r="AH529" i="1"/>
  <c r="AH512" i="1"/>
  <c r="AH149" i="1"/>
  <c r="AH366" i="1"/>
  <c r="AH46" i="1"/>
  <c r="AJ46" i="1" s="1"/>
  <c r="AH79" i="1"/>
  <c r="AH302" i="1"/>
  <c r="AH48" i="1"/>
  <c r="AJ48" i="1" s="1"/>
  <c r="AH420" i="1"/>
  <c r="AH176" i="1"/>
  <c r="AH338" i="1"/>
  <c r="AH223" i="1"/>
  <c r="AH204" i="1"/>
  <c r="AH419" i="1"/>
  <c r="AJ419" i="1" s="1"/>
  <c r="AH317" i="1"/>
  <c r="AH81" i="1"/>
  <c r="AH575" i="1"/>
  <c r="AH134" i="1"/>
  <c r="AH80" i="1"/>
  <c r="AH581" i="1"/>
  <c r="AH309" i="1"/>
  <c r="AH605" i="1"/>
  <c r="AH493" i="1"/>
  <c r="AH168" i="1"/>
  <c r="AH589" i="1"/>
  <c r="AH132" i="1"/>
  <c r="AH457" i="1"/>
  <c r="AJ346" i="1"/>
  <c r="AJ55" i="1"/>
  <c r="AJ263" i="1"/>
  <c r="AJ280" i="1"/>
  <c r="AJ474" i="1"/>
  <c r="AJ188" i="1"/>
  <c r="AJ458" i="1"/>
  <c r="AJ447" i="1"/>
  <c r="AJ26" i="1"/>
  <c r="AJ380" i="1"/>
  <c r="AJ385" i="1"/>
  <c r="AJ65" i="1"/>
  <c r="AJ544" i="1"/>
  <c r="AJ506" i="1"/>
  <c r="AH141" i="1"/>
  <c r="AH584" i="1"/>
  <c r="AH370" i="1"/>
  <c r="AJ370" i="1" s="1"/>
  <c r="AH222" i="1"/>
  <c r="AH255" i="1"/>
  <c r="AH209" i="1"/>
  <c r="AH84" i="1"/>
  <c r="AJ84" i="1" s="1"/>
  <c r="AH355" i="1"/>
  <c r="AH596" i="1"/>
  <c r="AH109" i="1"/>
  <c r="AH161" i="1"/>
  <c r="AH586" i="1"/>
  <c r="AH616" i="1"/>
  <c r="AJ616" i="1" s="1"/>
  <c r="AH446" i="1"/>
  <c r="AH208" i="1"/>
  <c r="AH465" i="1"/>
  <c r="AH367" i="1"/>
  <c r="AH142" i="1"/>
  <c r="AH570" i="1"/>
  <c r="AH258" i="1"/>
  <c r="AH113" i="1"/>
  <c r="AH159" i="1"/>
  <c r="AH373" i="1"/>
  <c r="AH41" i="1"/>
  <c r="AH91" i="1"/>
  <c r="AH510" i="1"/>
  <c r="AJ510" i="1" s="1"/>
  <c r="AH287" i="1"/>
  <c r="AH306" i="1"/>
  <c r="AH449" i="1"/>
  <c r="AH40" i="1"/>
  <c r="AH442" i="1"/>
  <c r="AH253" i="1"/>
  <c r="AH348" i="1"/>
  <c r="AH509" i="1"/>
  <c r="AH514" i="1"/>
  <c r="AH28" i="1"/>
  <c r="AH314" i="1"/>
  <c r="AH429" i="1"/>
  <c r="AH527" i="1"/>
  <c r="AH555" i="1"/>
  <c r="AH185" i="1"/>
  <c r="AH409" i="1"/>
  <c r="AH343" i="1"/>
  <c r="AH315" i="1"/>
  <c r="AH455" i="1"/>
  <c r="AH497" i="1"/>
  <c r="AH537" i="1"/>
  <c r="AH340" i="1"/>
  <c r="AH70" i="1"/>
  <c r="AH107" i="1"/>
  <c r="AH508" i="1"/>
  <c r="AJ508" i="1" s="1"/>
  <c r="AH466" i="1"/>
  <c r="AH441" i="1"/>
  <c r="AH246" i="1"/>
  <c r="AH582" i="1"/>
  <c r="AH99" i="1"/>
  <c r="AH157" i="1"/>
  <c r="AH550" i="1"/>
  <c r="AJ550" i="1" s="1"/>
  <c r="AH298" i="1"/>
  <c r="AH73" i="1"/>
  <c r="AH406" i="1"/>
  <c r="AH45" i="1"/>
  <c r="AH242" i="1"/>
  <c r="AH543" i="1"/>
  <c r="AH452" i="1"/>
  <c r="AH257" i="1"/>
  <c r="AH211" i="1"/>
  <c r="AH407" i="1"/>
  <c r="AH513" i="1"/>
  <c r="AH273" i="1"/>
  <c r="AH565" i="1"/>
  <c r="AH387" i="1"/>
  <c r="AH74" i="1"/>
  <c r="AH243" i="1"/>
  <c r="AH564" i="1"/>
  <c r="AH428" i="1"/>
  <c r="AJ391" i="1"/>
  <c r="AJ421" i="1"/>
  <c r="AJ163" i="1"/>
  <c r="AJ221" i="1"/>
  <c r="AJ383" i="1"/>
  <c r="AJ365" i="1"/>
  <c r="AJ477" i="1"/>
  <c r="AJ595" i="1"/>
  <c r="AJ248" i="1"/>
  <c r="AJ542" i="1"/>
  <c r="AJ63" i="1"/>
  <c r="AJ232" i="1"/>
  <c r="AJ389" i="1"/>
  <c r="AJ495" i="1"/>
  <c r="AJ369" i="1"/>
  <c r="AJ381" i="1"/>
  <c r="AJ350" i="1"/>
  <c r="AJ279" i="1"/>
  <c r="AJ422" i="1"/>
  <c r="AJ519" i="1"/>
  <c r="AJ312" i="1"/>
  <c r="AJ233" i="1"/>
  <c r="AJ241" i="1"/>
  <c r="AJ363" i="1"/>
  <c r="AJ427" i="1"/>
  <c r="AJ171" i="1"/>
  <c r="AJ230" i="1"/>
  <c r="AJ125" i="1"/>
  <c r="AJ182" i="1"/>
  <c r="AJ249" i="1"/>
  <c r="AJ563" i="1"/>
  <c r="AJ505" i="1"/>
  <c r="AJ467" i="1"/>
  <c r="AJ331" i="1"/>
  <c r="AJ58" i="1"/>
  <c r="AJ411" i="1"/>
  <c r="AJ432" i="1"/>
  <c r="AJ417" i="1"/>
  <c r="AJ251" i="1"/>
  <c r="AJ459" i="1"/>
  <c r="AH259" i="1"/>
  <c r="AH530" i="1"/>
  <c r="AH473" i="1"/>
  <c r="AH83" i="1"/>
  <c r="AH111" i="1"/>
  <c r="AH126" i="1"/>
  <c r="AH601" i="1"/>
  <c r="AH128" i="1"/>
  <c r="AH196" i="1"/>
  <c r="AH43" i="1"/>
  <c r="AH603" i="1"/>
  <c r="AH511" i="1"/>
  <c r="AH390" i="1"/>
  <c r="AH305" i="1"/>
  <c r="AJ305" i="1" s="1"/>
  <c r="AH556" i="1"/>
  <c r="AJ556" i="1" s="1"/>
  <c r="AH190" i="1"/>
  <c r="AH34" i="1"/>
  <c r="AH484" i="1"/>
  <c r="AH33" i="1"/>
  <c r="AH453" i="1"/>
  <c r="AH206" i="1"/>
  <c r="AH311" i="1"/>
  <c r="AH328" i="1"/>
  <c r="AH386" i="1"/>
  <c r="AH271" i="1"/>
  <c r="AH144" i="1"/>
  <c r="AJ410" i="1"/>
  <c r="AJ507" i="1"/>
  <c r="AJ567" i="1"/>
  <c r="AJ160" i="1"/>
  <c r="AJ375" i="1"/>
  <c r="AJ327" i="1"/>
  <c r="AJ546" i="1"/>
  <c r="AJ364" i="1"/>
  <c r="AJ36" i="1"/>
  <c r="AJ579" i="1"/>
  <c r="AJ103" i="1"/>
  <c r="AJ17" i="1"/>
  <c r="AJ408" i="1"/>
  <c r="AJ158" i="1"/>
  <c r="AJ154" i="1"/>
  <c r="AJ245" i="1"/>
  <c r="AJ396" i="1"/>
  <c r="AJ296" i="1"/>
  <c r="AJ339" i="1"/>
  <c r="AH162" i="1"/>
  <c r="AH129" i="1"/>
  <c r="AH531" i="1"/>
  <c r="AH100" i="1"/>
  <c r="AH139" i="1"/>
  <c r="AH454" i="1"/>
  <c r="AH254" i="1"/>
  <c r="AH146" i="1"/>
  <c r="AH225" i="1"/>
  <c r="AH147" i="1"/>
  <c r="AH568" i="1"/>
  <c r="AH424" i="1"/>
  <c r="AH178" i="1"/>
  <c r="AH175" i="1"/>
  <c r="AJ254" i="1" l="1"/>
  <c r="AJ33" i="1"/>
  <c r="AJ603" i="1"/>
  <c r="AJ473" i="1"/>
  <c r="AJ565" i="1"/>
  <c r="AJ242" i="1"/>
  <c r="AJ582" i="1"/>
  <c r="AJ537" i="1"/>
  <c r="AJ527" i="1"/>
  <c r="AJ442" i="1"/>
  <c r="AJ373" i="1"/>
  <c r="AJ208" i="1"/>
  <c r="AJ168" i="1"/>
  <c r="AJ81" i="1"/>
  <c r="AJ60" i="1"/>
  <c r="AJ137" i="1"/>
  <c r="AJ337" i="1"/>
  <c r="AJ498" i="1"/>
  <c r="AJ265" i="1"/>
  <c r="AJ295" i="1"/>
  <c r="AJ341" i="1"/>
  <c r="AJ183" i="1"/>
  <c r="AJ197" i="1"/>
  <c r="AJ349" i="1"/>
  <c r="AJ488" i="1"/>
  <c r="AJ392" i="1"/>
  <c r="AJ237" i="1"/>
  <c r="AJ62" i="1"/>
  <c r="AJ299" i="1"/>
  <c r="AJ353" i="1"/>
  <c r="AJ52" i="1"/>
  <c r="AJ524" i="1"/>
  <c r="AJ11" i="1"/>
  <c r="AJ580" i="1"/>
  <c r="AJ10" i="1"/>
  <c r="AJ522" i="1"/>
  <c r="AJ239" i="1"/>
  <c r="AJ228" i="1"/>
  <c r="AJ145" i="1"/>
  <c r="AJ444" i="1"/>
  <c r="AJ72" i="1"/>
  <c r="AJ288" i="1"/>
  <c r="AJ464" i="1"/>
  <c r="AJ175" i="1"/>
  <c r="AJ454" i="1"/>
  <c r="AJ144" i="1"/>
  <c r="AJ484" i="1"/>
  <c r="AJ43" i="1"/>
  <c r="AJ530" i="1"/>
  <c r="AJ273" i="1"/>
  <c r="AJ45" i="1"/>
  <c r="AJ246" i="1"/>
  <c r="AJ497" i="1"/>
  <c r="AJ429" i="1"/>
  <c r="AJ40" i="1"/>
  <c r="AJ159" i="1"/>
  <c r="AJ446" i="1"/>
  <c r="AJ209" i="1"/>
  <c r="AJ493" i="1"/>
  <c r="AJ317" i="1"/>
  <c r="AJ302" i="1"/>
  <c r="AJ119" i="1"/>
  <c r="AJ378" i="1"/>
  <c r="AJ434" i="1"/>
  <c r="AJ177" i="1"/>
  <c r="AJ572" i="1"/>
  <c r="AJ87" i="1"/>
  <c r="AJ266" i="1"/>
  <c r="AJ548" i="1"/>
  <c r="AJ310" i="1"/>
  <c r="AJ490" i="1"/>
  <c r="AJ523" i="1"/>
  <c r="AJ405" i="1"/>
  <c r="AJ114" i="1"/>
  <c r="AJ110" i="1"/>
  <c r="AJ440" i="1"/>
  <c r="AJ362" i="1"/>
  <c r="AJ592" i="1"/>
  <c r="AJ598" i="1"/>
  <c r="AJ170" i="1"/>
  <c r="AJ460" i="1"/>
  <c r="AJ307" i="1"/>
  <c r="AJ372" i="1"/>
  <c r="AJ414" i="1"/>
  <c r="AJ535" i="1"/>
  <c r="AJ569" i="1"/>
  <c r="AJ448" i="1"/>
  <c r="AJ97" i="1"/>
  <c r="AJ297" i="1"/>
  <c r="AJ178" i="1"/>
  <c r="AJ139" i="1"/>
  <c r="AJ271" i="1"/>
  <c r="AJ34" i="1"/>
  <c r="AJ196" i="1"/>
  <c r="AJ259" i="1"/>
  <c r="AJ513" i="1"/>
  <c r="AJ406" i="1"/>
  <c r="AJ441" i="1"/>
  <c r="AJ455" i="1"/>
  <c r="AJ314" i="1"/>
  <c r="AJ449" i="1"/>
  <c r="AJ113" i="1"/>
  <c r="AJ255" i="1"/>
  <c r="AJ605" i="1"/>
  <c r="AJ79" i="1"/>
  <c r="AJ244" i="1"/>
  <c r="AJ71" i="1"/>
  <c r="AJ571" i="1"/>
  <c r="AJ184" i="1"/>
  <c r="AJ344" i="1"/>
  <c r="AJ116" i="1"/>
  <c r="AJ591" i="1"/>
  <c r="AJ169" i="1"/>
  <c r="AJ274" i="1"/>
  <c r="AJ461" i="1"/>
  <c r="AJ425" i="1"/>
  <c r="AJ198" i="1"/>
  <c r="AJ615" i="1"/>
  <c r="AJ212" i="1"/>
  <c r="AJ377" i="1"/>
  <c r="AJ8" i="1"/>
  <c r="AJ186" i="1"/>
  <c r="AJ503" i="1"/>
  <c r="AJ332" i="1"/>
  <c r="AJ150" i="1"/>
  <c r="AJ402" i="1"/>
  <c r="AJ588" i="1"/>
  <c r="AJ418" i="1"/>
  <c r="AJ56" i="1"/>
  <c r="AJ551" i="1"/>
  <c r="AJ231" i="1"/>
  <c r="AJ451" i="1"/>
  <c r="AJ554" i="1"/>
  <c r="AJ424" i="1"/>
  <c r="AJ100" i="1"/>
  <c r="AJ386" i="1"/>
  <c r="AJ190" i="1"/>
  <c r="AJ128" i="1"/>
  <c r="AJ428" i="1"/>
  <c r="AJ407" i="1"/>
  <c r="AJ73" i="1"/>
  <c r="AJ466" i="1"/>
  <c r="AJ315" i="1"/>
  <c r="AJ28" i="1"/>
  <c r="AJ306" i="1"/>
  <c r="AJ258" i="1"/>
  <c r="AJ586" i="1"/>
  <c r="AJ222" i="1"/>
  <c r="AJ309" i="1"/>
  <c r="AJ204" i="1"/>
  <c r="AJ486" i="1"/>
  <c r="AJ561" i="1"/>
  <c r="AJ179" i="1"/>
  <c r="AJ290" i="1"/>
  <c r="AJ226" i="1"/>
  <c r="AJ293" i="1"/>
  <c r="AJ143" i="1"/>
  <c r="AJ229" i="1"/>
  <c r="AJ400" i="1"/>
  <c r="AJ203" i="1"/>
  <c r="AJ213" i="1"/>
  <c r="AJ201" i="1"/>
  <c r="AJ89" i="1"/>
  <c r="AJ217" i="1"/>
  <c r="AJ195" i="1"/>
  <c r="AJ112" i="1"/>
  <c r="AJ578" i="1"/>
  <c r="AJ172" i="1"/>
  <c r="AJ504" i="1"/>
  <c r="AJ583" i="1"/>
  <c r="AJ499" i="1"/>
  <c r="AJ577" i="1"/>
  <c r="AJ617" i="1"/>
  <c r="AJ22" i="1"/>
  <c r="AJ540" i="1"/>
  <c r="AJ326" i="1"/>
  <c r="AJ130" i="1"/>
  <c r="AJ31" i="1"/>
  <c r="AJ568" i="1"/>
  <c r="AJ531" i="1"/>
  <c r="AJ328" i="1"/>
  <c r="AJ601" i="1"/>
  <c r="AJ564" i="1"/>
  <c r="AJ211" i="1"/>
  <c r="AJ298" i="1"/>
  <c r="AJ343" i="1"/>
  <c r="AJ514" i="1"/>
  <c r="AJ287" i="1"/>
  <c r="AJ570" i="1"/>
  <c r="AJ161" i="1"/>
  <c r="AJ581" i="1"/>
  <c r="AJ223" i="1"/>
  <c r="AJ366" i="1"/>
  <c r="AJ520" i="1"/>
  <c r="AJ20" i="1"/>
  <c r="AJ361" i="1"/>
  <c r="AJ399" i="1"/>
  <c r="AJ483" i="1"/>
  <c r="AJ117" i="1"/>
  <c r="AJ131" i="1"/>
  <c r="AJ541" i="1"/>
  <c r="AJ101" i="1"/>
  <c r="AJ496" i="1"/>
  <c r="AJ469" i="1"/>
  <c r="AJ552" i="1"/>
  <c r="AJ199" i="1"/>
  <c r="AJ194" i="1"/>
  <c r="AJ277" i="1"/>
  <c r="AJ181" i="1"/>
  <c r="AJ468" i="1"/>
  <c r="AJ431" i="1"/>
  <c r="AJ23" i="1"/>
  <c r="AJ173" i="1"/>
  <c r="AJ247" i="1"/>
  <c r="AJ234" i="1"/>
  <c r="AJ95" i="1"/>
  <c r="AJ395" i="1"/>
  <c r="AJ549" i="1"/>
  <c r="AJ147" i="1"/>
  <c r="AJ129" i="1"/>
  <c r="AJ311" i="1"/>
  <c r="AJ126" i="1"/>
  <c r="AJ243" i="1"/>
  <c r="AJ257" i="1"/>
  <c r="AJ107" i="1"/>
  <c r="AJ409" i="1"/>
  <c r="AJ509" i="1"/>
  <c r="AJ142" i="1"/>
  <c r="AJ109" i="1"/>
  <c r="AJ584" i="1"/>
  <c r="AJ457" i="1"/>
  <c r="AJ80" i="1"/>
  <c r="AJ338" i="1"/>
  <c r="AJ149" i="1"/>
  <c r="AJ576" i="1"/>
  <c r="AJ553" i="1"/>
  <c r="AJ500" i="1"/>
  <c r="AJ566" i="1"/>
  <c r="AJ67" i="1"/>
  <c r="AJ108" i="1"/>
  <c r="AJ93" i="1"/>
  <c r="AJ371" i="1"/>
  <c r="AJ284" i="1"/>
  <c r="AJ435" i="1"/>
  <c r="AJ538" i="1"/>
  <c r="AJ494" i="1"/>
  <c r="AJ319" i="1"/>
  <c r="AJ283" i="1"/>
  <c r="AJ304" i="1"/>
  <c r="AJ501" i="1"/>
  <c r="AJ360" i="1"/>
  <c r="AJ301" i="1"/>
  <c r="AJ376" i="1"/>
  <c r="AJ219" i="1"/>
  <c r="AJ155" i="1"/>
  <c r="AJ423" i="1"/>
  <c r="AJ64" i="1"/>
  <c r="AJ225" i="1"/>
  <c r="AJ162" i="1"/>
  <c r="AJ206" i="1"/>
  <c r="AJ390" i="1"/>
  <c r="AJ111" i="1"/>
  <c r="AJ74" i="1"/>
  <c r="AJ452" i="1"/>
  <c r="AJ157" i="1"/>
  <c r="AJ70" i="1"/>
  <c r="AJ185" i="1"/>
  <c r="AJ348" i="1"/>
  <c r="AJ91" i="1"/>
  <c r="AJ367" i="1"/>
  <c r="AJ596" i="1"/>
  <c r="AJ141" i="1"/>
  <c r="AJ132" i="1"/>
  <c r="AJ134" i="1"/>
  <c r="AJ176" i="1"/>
  <c r="AJ512" i="1"/>
  <c r="AJ260" i="1"/>
  <c r="AJ610" i="1"/>
  <c r="AJ609" i="1"/>
  <c r="AJ345" i="1"/>
  <c r="AJ165" i="1"/>
  <c r="AJ472" i="1"/>
  <c r="AJ122" i="1"/>
  <c r="AJ585" i="1"/>
  <c r="AJ151" i="1"/>
  <c r="AJ76" i="1"/>
  <c r="AJ368" i="1"/>
  <c r="AJ120" i="1"/>
  <c r="AJ379" i="1"/>
  <c r="AJ351" i="1"/>
  <c r="AJ599" i="1"/>
  <c r="AJ264" i="1"/>
  <c r="AJ282" i="1"/>
  <c r="AJ127" i="1"/>
  <c r="AJ105" i="1"/>
  <c r="AJ330" i="1"/>
  <c r="AJ205" i="1"/>
  <c r="AJ24" i="1"/>
  <c r="AJ359" i="1"/>
  <c r="AJ480" i="1"/>
  <c r="AJ66" i="1"/>
  <c r="AJ15" i="1"/>
  <c r="AJ272" i="1"/>
  <c r="AJ68" i="1"/>
  <c r="AJ334" i="1"/>
  <c r="AJ193" i="1"/>
  <c r="AJ146" i="1"/>
  <c r="AJ453" i="1"/>
  <c r="AJ511" i="1"/>
  <c r="AJ83" i="1"/>
  <c r="AJ387" i="1"/>
  <c r="AJ543" i="1"/>
  <c r="AJ99" i="1"/>
  <c r="AJ340" i="1"/>
  <c r="AJ555" i="1"/>
  <c r="AJ253" i="1"/>
  <c r="AJ41" i="1"/>
  <c r="AJ465" i="1"/>
  <c r="AJ355" i="1"/>
  <c r="AJ589" i="1"/>
  <c r="AJ575" i="1"/>
  <c r="AJ420" i="1"/>
  <c r="AJ529" i="1"/>
  <c r="AJ166" i="1"/>
  <c r="AJ614" i="1"/>
  <c r="AJ98" i="1"/>
  <c r="AJ289" i="1"/>
  <c r="AJ487" i="1"/>
  <c r="AJ430" i="1"/>
  <c r="AJ252" i="1"/>
  <c r="AJ415" i="1"/>
  <c r="AJ13" i="1"/>
  <c r="AJ322" i="1"/>
  <c r="AJ133" i="1"/>
  <c r="AJ214" i="1"/>
  <c r="AJ336" i="1"/>
  <c r="AJ285" i="1"/>
  <c r="AJ325" i="1"/>
  <c r="AJ562" i="1"/>
  <c r="AJ90" i="1"/>
  <c r="AJ61" i="1"/>
  <c r="AJ236" i="1"/>
  <c r="AJ516" i="1"/>
  <c r="AJ14" i="1"/>
  <c r="AJ292" i="1"/>
  <c r="AJ321" i="1"/>
  <c r="AJ412" i="1"/>
  <c r="AJ268" i="1"/>
  <c r="AJ313" i="1"/>
  <c r="AJ354" i="1"/>
  <c r="AJ518" i="1"/>
  <c r="AJ403" i="1"/>
</calcChain>
</file>

<file path=xl/sharedStrings.xml><?xml version="1.0" encoding="utf-8"?>
<sst xmlns="http://schemas.openxmlformats.org/spreadsheetml/2006/main" count="13180" uniqueCount="965">
  <si>
    <t>Provincia</t>
  </si>
  <si>
    <t>Grupo</t>
  </si>
  <si>
    <t>Moderador</t>
  </si>
  <si>
    <t>Deforestación</t>
  </si>
  <si>
    <t>Agricultura comercial</t>
  </si>
  <si>
    <t>Agricultura migratoria/subsistencia</t>
  </si>
  <si>
    <t>Tala Ilegal</t>
  </si>
  <si>
    <t>Infraestructura</t>
  </si>
  <si>
    <t>Causal</t>
  </si>
  <si>
    <t>Dinámica</t>
  </si>
  <si>
    <t>Degradación</t>
  </si>
  <si>
    <t>Incendios de mediana y baja intensidad</t>
  </si>
  <si>
    <t>Pastoreo de ganado en bosques</t>
  </si>
  <si>
    <t>Extracción de madera carbón y leña</t>
  </si>
  <si>
    <t>Planes de Manejo mal gestionados</t>
  </si>
  <si>
    <t>Causas Indirectas</t>
  </si>
  <si>
    <t>Deficiencia Institucionalidad Forestal</t>
  </si>
  <si>
    <t>Deficiencia Políticas Públicas</t>
  </si>
  <si>
    <t>Turismo</t>
  </si>
  <si>
    <t>Informalidad Mercado Leña/Carbón</t>
  </si>
  <si>
    <t>Ganadería comercial</t>
  </si>
  <si>
    <t>San Francisco Macoris</t>
  </si>
  <si>
    <t>Puntaje 1</t>
  </si>
  <si>
    <t>Puntaje 2</t>
  </si>
  <si>
    <t>Puntaje 3</t>
  </si>
  <si>
    <t>Puntaje 4</t>
  </si>
  <si>
    <t>Puntaje 5</t>
  </si>
  <si>
    <t>Puntaje 6</t>
  </si>
  <si>
    <t>Puntaje 7</t>
  </si>
  <si>
    <t>Puntaje 8</t>
  </si>
  <si>
    <t>Puntaje 9</t>
  </si>
  <si>
    <t>Puntaje Total</t>
  </si>
  <si>
    <t>Puntaje Promedio</t>
  </si>
  <si>
    <t>Efraín Duarte</t>
  </si>
  <si>
    <t>Santiago</t>
  </si>
  <si>
    <t>Ranking</t>
  </si>
  <si>
    <t>Santo Domingo</t>
  </si>
  <si>
    <t>Barahona</t>
  </si>
  <si>
    <t>Causal Homologada</t>
  </si>
  <si>
    <t>Agricultura Comercial</t>
  </si>
  <si>
    <t>Ganadería Comercial</t>
  </si>
  <si>
    <t>Incendios Forestales</t>
  </si>
  <si>
    <t>Extracción de Madera Leña/Carbón</t>
  </si>
  <si>
    <t>TALLER</t>
  </si>
  <si>
    <t>Ciudad</t>
  </si>
  <si>
    <t>MACRO REGION SO - ENRIQUILLO</t>
  </si>
  <si>
    <t>MACRO REGION N - NE</t>
  </si>
  <si>
    <t>MACRO REGION METROPOLITANA - SE</t>
  </si>
  <si>
    <t>MACRO REGION CENTRAL NE</t>
  </si>
  <si>
    <t>Monseñor Nouel</t>
  </si>
  <si>
    <t>Espaillat</t>
  </si>
  <si>
    <t>Fabián Milla</t>
  </si>
  <si>
    <t>Pablo Ovalles</t>
  </si>
  <si>
    <t>Sánchez Ramírez</t>
  </si>
  <si>
    <t>Patricio Emanuelli</t>
  </si>
  <si>
    <t>Salcedo</t>
  </si>
  <si>
    <t>Astrid Holmgren</t>
  </si>
  <si>
    <t>Duarte</t>
  </si>
  <si>
    <t>Samaná</t>
  </si>
  <si>
    <t>Germán Rodríguez</t>
  </si>
  <si>
    <t>Ganadería</t>
  </si>
  <si>
    <t>Minería</t>
  </si>
  <si>
    <t>Tala para comercio clandestino</t>
  </si>
  <si>
    <t>Telecomunicaciones</t>
  </si>
  <si>
    <t>Turismo tradicional</t>
  </si>
  <si>
    <t>Políticas contrapuestas (falta de sinergía en Políticas Ministeriales)</t>
  </si>
  <si>
    <t>Minería metálica y no metálica</t>
  </si>
  <si>
    <t>Crecimiento Poblacional</t>
  </si>
  <si>
    <t>Desempleo Rural</t>
  </si>
  <si>
    <t>Leña/Carbón</t>
  </si>
  <si>
    <t>Producción Biomasa</t>
  </si>
  <si>
    <t>Planes de Manejo mal ejecutados</t>
  </si>
  <si>
    <t>Plagas</t>
  </si>
  <si>
    <t>Tenencia de la Tierra</t>
  </si>
  <si>
    <t>Políticas de Créditos</t>
  </si>
  <si>
    <t>No existencia de ordenamiento</t>
  </si>
  <si>
    <t>Falta regulación institucional</t>
  </si>
  <si>
    <t>Bajo nivel de educación</t>
  </si>
  <si>
    <t>Nivel de pobreza y desempleo</t>
  </si>
  <si>
    <t>Falta de una ley forestal</t>
  </si>
  <si>
    <t>Cultivos Menores</t>
  </si>
  <si>
    <t>Deficiencia educativa</t>
  </si>
  <si>
    <t>Ausencia de Incentivos</t>
  </si>
  <si>
    <t>bajo presupeuesto en Medio Ambiente</t>
  </si>
  <si>
    <t>Incendios intencionales</t>
  </si>
  <si>
    <t>Falta de manejo en el bosque</t>
  </si>
  <si>
    <t>Tala para comercialización de madera</t>
  </si>
  <si>
    <t>Reforma Agraria</t>
  </si>
  <si>
    <t>Poca integración y coordinación interistitucional (políticas contrapuestas)</t>
  </si>
  <si>
    <t>Problema de Tenencia de la Tierra</t>
  </si>
  <si>
    <t>Falta de normativa clara</t>
  </si>
  <si>
    <t>Agricultura comercial (cacao, coco)</t>
  </si>
  <si>
    <t>Minería (canteras)</t>
  </si>
  <si>
    <t>Instalaciones eléctricas</t>
  </si>
  <si>
    <t>Pertubaciones Atmosféricas</t>
  </si>
  <si>
    <t>Educación Ambiental</t>
  </si>
  <si>
    <t>Política Migratoria (Haití)</t>
  </si>
  <si>
    <t>Falta de Coordinación Interinstitucional</t>
  </si>
  <si>
    <t>bajo valor económico al bosque</t>
  </si>
  <si>
    <t>Santiago Rodríguez</t>
  </si>
  <si>
    <t>Dajabón</t>
  </si>
  <si>
    <t>La Vega</t>
  </si>
  <si>
    <t>Monte Cristi</t>
  </si>
  <si>
    <t>Planes de Manejo mal gestionados (mal ejecutados)</t>
  </si>
  <si>
    <t>Plagas y enfermedades</t>
  </si>
  <si>
    <t>Introducción Especies invasoras</t>
  </si>
  <si>
    <t>Desempleo</t>
  </si>
  <si>
    <t>Pobreza</t>
  </si>
  <si>
    <t>Crecimeinto Poblacional</t>
  </si>
  <si>
    <t>Migración haitiana</t>
  </si>
  <si>
    <t>Mala Aplicación de políticas sociales del estado</t>
  </si>
  <si>
    <t>No cumplimiento de la leyes</t>
  </si>
  <si>
    <t>Ganadería Extensiva</t>
  </si>
  <si>
    <t>Incendios Forestales alta Intensidad</t>
  </si>
  <si>
    <t>Introducción de especies invasivas</t>
  </si>
  <si>
    <t>Sustitución Bosque Natural (café y Cacao)</t>
  </si>
  <si>
    <t>Plagas y Enfermedades</t>
  </si>
  <si>
    <t>Incertidumbre en Tenencia de la Tierra</t>
  </si>
  <si>
    <t>Ausencia de Ley de Desarrollo del Sector Forestal</t>
  </si>
  <si>
    <t>Migración ilegal de país vecino por pobreza</t>
  </si>
  <si>
    <t>Baja valoración económica del recurso forestal</t>
  </si>
  <si>
    <t>Baja educación ambiental sobre beneficios del bosque</t>
  </si>
  <si>
    <t>Bajo incentivo a la investigación científica</t>
  </si>
  <si>
    <t>Lavado de dinero, narcotráfico compran tierra y talan</t>
  </si>
  <si>
    <t>Incendios</t>
  </si>
  <si>
    <t>Pobreza Extrema</t>
  </si>
  <si>
    <t>Falta de conciencia ambiental</t>
  </si>
  <si>
    <t>Agricultura de subsistencia</t>
  </si>
  <si>
    <t>Ausencia de prácticas de conservación de suelo</t>
  </si>
  <si>
    <t>Introducción de especies exóticas</t>
  </si>
  <si>
    <t>Alternativas de generación de energía</t>
  </si>
  <si>
    <t>Falta incentivos forestales</t>
  </si>
  <si>
    <t>Ausencia fuentes de empleo</t>
  </si>
  <si>
    <t>Minería no metálica</t>
  </si>
  <si>
    <t>ganadería</t>
  </si>
  <si>
    <t>Agropecuario</t>
  </si>
  <si>
    <t>Introducción de Especies</t>
  </si>
  <si>
    <t>Autorizaciones o Permisos Forestales sin supervisión</t>
  </si>
  <si>
    <t>Fenómenos Naturales</t>
  </si>
  <si>
    <t>Nivel socioeconómico bajo</t>
  </si>
  <si>
    <t>Tráfico de influencias</t>
  </si>
  <si>
    <t>Poca valoración del bosque</t>
  </si>
  <si>
    <t>Poco desarrollo de la agrorestería</t>
  </si>
  <si>
    <t>Uso de tecnología deficiente y obsoleta en agricultura y ganadería</t>
  </si>
  <si>
    <t>Tala Ilegal (agrícola)</t>
  </si>
  <si>
    <t>Infraestructura (invasión de terrenos)</t>
  </si>
  <si>
    <t>Ganadería en pasto</t>
  </si>
  <si>
    <t>Tala ilegal (madera)</t>
  </si>
  <si>
    <t>Cultura-Educación</t>
  </si>
  <si>
    <t>Inmigración Ilegal</t>
  </si>
  <si>
    <t>La Romana</t>
  </si>
  <si>
    <t>José Elías González</t>
  </si>
  <si>
    <t>Monte Plata</t>
  </si>
  <si>
    <t>La Altagracia</t>
  </si>
  <si>
    <t>Invasiones</t>
  </si>
  <si>
    <t>Perturbación atmosférica</t>
  </si>
  <si>
    <t>Introducción especies exóticas</t>
  </si>
  <si>
    <t>Ausencia Plan de Manejo</t>
  </si>
  <si>
    <t>Falta de generación de empleos</t>
  </si>
  <si>
    <t>Falta integración de comunidades</t>
  </si>
  <si>
    <t>Falta Educación Ambiental</t>
  </si>
  <si>
    <t>Falta Ordenamiento Territorial</t>
  </si>
  <si>
    <t>Infraestructura turística</t>
  </si>
  <si>
    <t>Especies invasoras</t>
  </si>
  <si>
    <t>Economía de Subsistencia</t>
  </si>
  <si>
    <t>Inmigración</t>
  </si>
  <si>
    <t>Generación Energía con Especies exóticas</t>
  </si>
  <si>
    <t>Educación</t>
  </si>
  <si>
    <t>Conciencia</t>
  </si>
  <si>
    <t>Agricultura comercial (caña)</t>
  </si>
  <si>
    <t>Infraestructura (desarrollo turístico)</t>
  </si>
  <si>
    <t>Minería extracción caliche</t>
  </si>
  <si>
    <t>Especies Invasoras (leucaena y neem)</t>
  </si>
  <si>
    <t>Desastres Naturales</t>
  </si>
  <si>
    <t>Pobreza Rural</t>
  </si>
  <si>
    <t>Migración Ilegal</t>
  </si>
  <si>
    <t>Políticas contrapuestas</t>
  </si>
  <si>
    <t>Desarrollo Turístico</t>
  </si>
  <si>
    <t>Producción de Carbón</t>
  </si>
  <si>
    <t>Huracanes y Sequía</t>
  </si>
  <si>
    <t>Politico-Institucional</t>
  </si>
  <si>
    <t>Valor Urbanistico mayor que valor forestal</t>
  </si>
  <si>
    <t>Extracción de agregados</t>
  </si>
  <si>
    <t>Uso de agroquímicos</t>
  </si>
  <si>
    <t>Extracción árboles para madera</t>
  </si>
  <si>
    <t>Aprovechamiento medicinal y artesanal</t>
  </si>
  <si>
    <t>Introducción de especies invasoras</t>
  </si>
  <si>
    <t>Migración</t>
  </si>
  <si>
    <t>Inversión Extranjera</t>
  </si>
  <si>
    <t>Falta de consciencia ambiental</t>
  </si>
  <si>
    <t>Azua</t>
  </si>
  <si>
    <t>Bahoruco</t>
  </si>
  <si>
    <t>Independencia</t>
  </si>
  <si>
    <t>Extracción agregados</t>
  </si>
  <si>
    <t>Huracanes</t>
  </si>
  <si>
    <t>Incendios Alta intensidad</t>
  </si>
  <si>
    <t>Deslizamientos de suelos</t>
  </si>
  <si>
    <t>Informalidad Mercado Leña/Carbón y postes</t>
  </si>
  <si>
    <t>Desempleo y Pobreza</t>
  </si>
  <si>
    <t>Ausencia de incentivos Forestales</t>
  </si>
  <si>
    <t>Inmigración ilegal del país frnterizo</t>
  </si>
  <si>
    <t>Extracción de madera carbón y leña y postes</t>
  </si>
  <si>
    <t>Plagas Forestales</t>
  </si>
  <si>
    <t>uso indiscriminado de herbicidas</t>
  </si>
  <si>
    <t>Degradación Suelos por la minería</t>
  </si>
  <si>
    <t>Deficiente Educación Ambiental</t>
  </si>
  <si>
    <t>Altos indices de pobreza</t>
  </si>
  <si>
    <t>Altos niveles de inmigración</t>
  </si>
  <si>
    <t>Falta de incentivos forestales</t>
  </si>
  <si>
    <t>Tala ilegal con fines comerciales</t>
  </si>
  <si>
    <t>Extracción de madera con fines comerciales</t>
  </si>
  <si>
    <t>Injusta distribución de la tierra</t>
  </si>
  <si>
    <t>Deficiencia en la aplicación de la ley</t>
  </si>
  <si>
    <t>Nivel de pobreza</t>
  </si>
  <si>
    <t>Introducción de especies exóticas invasoras</t>
  </si>
  <si>
    <t>Extracción de guaconejos y postes</t>
  </si>
  <si>
    <t>Falta de alternativas de empleo</t>
  </si>
  <si>
    <t>Falta de recursos humanos y materiles</t>
  </si>
  <si>
    <t>Falta de coordinación interinstitucional</t>
  </si>
  <si>
    <t>Puerto Plata</t>
  </si>
  <si>
    <t>Valverde</t>
  </si>
  <si>
    <t>Peravia</t>
  </si>
  <si>
    <t>El Seibo</t>
  </si>
  <si>
    <t>Elías Piña</t>
  </si>
  <si>
    <t>Pedernales</t>
  </si>
  <si>
    <t>San Juan</t>
  </si>
  <si>
    <t>Hato Mayor</t>
  </si>
  <si>
    <t>Ausencia de Incentivos Forestales</t>
  </si>
  <si>
    <t xml:space="preserve">Tala Ilegal de Bosque Natural </t>
  </si>
  <si>
    <t>Incendios Alta Intensidad</t>
  </si>
  <si>
    <t>Incendios Mediana y Baja Intensidad</t>
  </si>
  <si>
    <t>Planes de Manejo mal gestionados/mal ejecutados</t>
  </si>
  <si>
    <t>Dinámica Migratoria</t>
  </si>
  <si>
    <t>Plagas y Enfermedades Forestales</t>
  </si>
  <si>
    <t>Introducción Especies Exóticas/Invasoras</t>
  </si>
  <si>
    <t>desastres Naturales</t>
  </si>
  <si>
    <t>Incumplimiento Legislación Vigente</t>
  </si>
  <si>
    <t>Insumos Energéticos (Biomasa)</t>
  </si>
  <si>
    <t>Pobreza -Desempleo</t>
  </si>
  <si>
    <t>Etiquetas de fila</t>
  </si>
  <si>
    <t>Total general</t>
  </si>
  <si>
    <t>Baja Valoración Económica de Bosques</t>
  </si>
  <si>
    <t>Otras Causas Misceláneas</t>
  </si>
  <si>
    <t>Extracción Productos Forestales Madereros</t>
  </si>
  <si>
    <t>Relevancia</t>
  </si>
  <si>
    <t>Importancia</t>
  </si>
  <si>
    <t>Min</t>
  </si>
  <si>
    <t>Repeticiones</t>
  </si>
  <si>
    <t>Prioridad</t>
  </si>
  <si>
    <t>Clave</t>
  </si>
  <si>
    <t>Conteo Rank</t>
  </si>
  <si>
    <t>Conteo Rank2</t>
  </si>
  <si>
    <t>Muy Alta</t>
  </si>
  <si>
    <t>Alta</t>
  </si>
  <si>
    <t>Media</t>
  </si>
  <si>
    <t>Baja</t>
  </si>
  <si>
    <t>Muy Baja</t>
  </si>
  <si>
    <t>Conteo Rank=1</t>
  </si>
  <si>
    <t>Conteo Rank=2</t>
  </si>
  <si>
    <t>Conteo Rank=1+2</t>
  </si>
  <si>
    <t>Máx</t>
  </si>
  <si>
    <t>Distrito Nacional</t>
  </si>
  <si>
    <t>María Trinidad Sánchez</t>
  </si>
  <si>
    <t>San Cristóbal</t>
  </si>
  <si>
    <t>San José de Ocoa</t>
  </si>
  <si>
    <t>San Pedro de Macorís</t>
  </si>
  <si>
    <t>San Francisco de Macorís</t>
  </si>
  <si>
    <t>Driver</t>
  </si>
  <si>
    <t>Manejo y uso insustentable de las tierras para producción ganadera</t>
  </si>
  <si>
    <t>Manejo y uso insustentable de las tierras para producción agrícola</t>
  </si>
  <si>
    <t>Deficiencia en la institucionalidad; la aplicación de la legislación y escasez de políticas públicas ambientales y forestales</t>
  </si>
  <si>
    <t>Desastres Naturales: Huracanes, sequía y deslizamientos</t>
  </si>
  <si>
    <t>Plagas, enfermedades en introducción de especies invasoras exóticas</t>
  </si>
  <si>
    <t>Elevada migración ilegal de origen internacional</t>
  </si>
  <si>
    <t>Expansión de infraestructura productiva de tipo urbana, vial e industrial</t>
  </si>
  <si>
    <t>Manejo y uso insustentable de las tierras forestales</t>
  </si>
  <si>
    <t>Conteo Rank 1+2</t>
  </si>
  <si>
    <t>PERCENTIL</t>
  </si>
  <si>
    <t>Puntaje Ponderado</t>
  </si>
  <si>
    <t>Promedio de PERCENTIL</t>
  </si>
  <si>
    <t>AzuaCausas IndirectasDeficiencia Políticas Públicas</t>
  </si>
  <si>
    <t>AzuaCausas IndirectasInformalidad Mercado Leña/Carbón</t>
  </si>
  <si>
    <t>AzuaCausas IndirectasDeficiencia Institucionalidad Forestal</t>
  </si>
  <si>
    <t>AzuaCausas IndirectasPobreza -Desempleo</t>
  </si>
  <si>
    <t>AzuaCausas IndirectasAusencia de Incentivos Forestales</t>
  </si>
  <si>
    <t>AzuaCausas IndirectasTurismo</t>
  </si>
  <si>
    <t>AzuaDeforestaciónAgricultura Comercial</t>
  </si>
  <si>
    <t>AzuaDeforestaciónAgricultura migratoria/subsistencia</t>
  </si>
  <si>
    <t xml:space="preserve">AzuaDeforestaciónTala Ilegal de Bosque Natural </t>
  </si>
  <si>
    <t>AzuaDeforestaciónMinería</t>
  </si>
  <si>
    <t>AzuaDeforestaciónIncendios Alta Intensidad</t>
  </si>
  <si>
    <t>AzuaDeforestaciónInfraestructura</t>
  </si>
  <si>
    <t>AzuaDeforestaciónDesastres Naturales</t>
  </si>
  <si>
    <t>AzuaDegradaciónExtracción de Madera Leña/Carbón</t>
  </si>
  <si>
    <t>AzuaDegradaciónPastoreo de ganado en bosques</t>
  </si>
  <si>
    <t>AzuaDegradaciónPlanes de Manejo mal gestionados/mal ejecutados</t>
  </si>
  <si>
    <t>AzuaDegradaciónIncendios Mediana y Baja Intensidad</t>
  </si>
  <si>
    <t>AzuaDegradaciónPlagas y Enfermedades Forestales</t>
  </si>
  <si>
    <t>BahorucoCausas IndirectasDeficiencia Políticas Públicas</t>
  </si>
  <si>
    <t>BahorucoCausas IndirectasInformalidad Mercado Leña/Carbón</t>
  </si>
  <si>
    <t>BahorucoCausas IndirectasDeficiencia Institucionalidad Forestal</t>
  </si>
  <si>
    <t>BahorucoCausas IndirectasPobreza -Desempleo</t>
  </si>
  <si>
    <t>BahorucoCausas IndirectasIncumplimiento Legislación Vigente</t>
  </si>
  <si>
    <t>BahorucoCausas IndirectasTenencia de la Tierra</t>
  </si>
  <si>
    <t>BahorucoCausas IndirectasDesastres Naturales</t>
  </si>
  <si>
    <t>BahorucoCausas IndirectasTurismo</t>
  </si>
  <si>
    <t xml:space="preserve">BahorucoDeforestaciónTala Ilegal de Bosque Natural </t>
  </si>
  <si>
    <t>BahorucoDeforestaciónAgricultura Comercial</t>
  </si>
  <si>
    <t>BahorucoDeforestaciónAgricultura migratoria/subsistencia</t>
  </si>
  <si>
    <t>BahorucoDeforestaciónGanadería Comercial</t>
  </si>
  <si>
    <t>BahorucoDeforestaciónInfraestructura</t>
  </si>
  <si>
    <t>BahorucoDegradaciónExtracción de Madera Leña/Carbón</t>
  </si>
  <si>
    <t>BahorucoDegradaciónPastoreo de ganado en bosques</t>
  </si>
  <si>
    <t>BahorucoDegradaciónPlanes de Manejo mal gestionados/mal ejecutados</t>
  </si>
  <si>
    <t>BahorucoDegradaciónIncendios Mediana y Baja Intensidad</t>
  </si>
  <si>
    <t>BahorucoDegradaciónIntroducción Especies Exóticas/Invasoras</t>
  </si>
  <si>
    <t>BahorucoDegradaciónMinería</t>
  </si>
  <si>
    <t>BahorucoDegradaciónExtracción Productos Forestales Madereros</t>
  </si>
  <si>
    <t>BahorucoDegradaciónPlagas y Enfermedades Forestales</t>
  </si>
  <si>
    <t>BarahonaCausas IndirectasDeficiencia Políticas Públicas</t>
  </si>
  <si>
    <t>BarahonaCausas IndirectasInformalidad Mercado Leña/Carbón</t>
  </si>
  <si>
    <t>BarahonaCausas IndirectasPobreza -Desempleo</t>
  </si>
  <si>
    <t>BarahonaCausas IndirectasDeficiencia Institucionalidad Forestal</t>
  </si>
  <si>
    <t>BarahonaCausas IndirectasFalta Educación Ambiental</t>
  </si>
  <si>
    <t>BarahonaCausas IndirectasDinámica Migratoria</t>
  </si>
  <si>
    <t>BarahonaCausas IndirectasAusencia de Incentivos Forestales</t>
  </si>
  <si>
    <t>BarahonaDeforestaciónAgricultura Comercial</t>
  </si>
  <si>
    <t>BarahonaDeforestaciónAgricultura migratoria/subsistencia</t>
  </si>
  <si>
    <t>BarahonaDeforestaciónGanadería Comercial</t>
  </si>
  <si>
    <t xml:space="preserve">BarahonaDeforestaciónTala Ilegal de Bosque Natural </t>
  </si>
  <si>
    <t>BarahonaDeforestaciónMinería</t>
  </si>
  <si>
    <t>BarahonaDeforestaciónDinámica Migratoria</t>
  </si>
  <si>
    <t>BarahonaDeforestaciónIncendios Alta Intensidad</t>
  </si>
  <si>
    <t>BarahonaDeforestaciónInfraestructura</t>
  </si>
  <si>
    <t>BarahonaDegradaciónPastoreo de ganado en bosques</t>
  </si>
  <si>
    <t>BarahonaDegradaciónExtracción de Madera Leña/Carbón</t>
  </si>
  <si>
    <t>BarahonaDegradaciónPlanes de Manejo mal gestionados/mal ejecutados</t>
  </si>
  <si>
    <t>BarahonaDegradaciónIncendios Mediana y Baja Intensidad</t>
  </si>
  <si>
    <t>BarahonaDegradaciónIntroducción Especies Exóticas/Invasoras</t>
  </si>
  <si>
    <t>BarahonaDegradaciónDesastres Naturales</t>
  </si>
  <si>
    <t>BarahonaDegradaciónMinería</t>
  </si>
  <si>
    <t>BarahonaDegradaciónPlagas y Enfermedades Forestales</t>
  </si>
  <si>
    <t>BarahonaDegradaciónOtras Causas Misceláneas</t>
  </si>
  <si>
    <t>DajabónCausas IndirectasDeficiencia Políticas Públicas</t>
  </si>
  <si>
    <t>DajabónCausas IndirectasInformalidad Mercado Leña/Carbón</t>
  </si>
  <si>
    <t>DajabónCausas IndirectasFalta Educación Ambiental</t>
  </si>
  <si>
    <t>DajabónCausas IndirectasDeficiencia Institucionalidad Forestal</t>
  </si>
  <si>
    <t>DajabónCausas IndirectasPobreza -Desempleo</t>
  </si>
  <si>
    <t>DajabónCausas IndirectasAusencia de Incentivos Forestales</t>
  </si>
  <si>
    <t>DajabónCausas IndirectasInsumos Energéticos (Biomasa)</t>
  </si>
  <si>
    <t>DajabónCausas IndirectasTurismo</t>
  </si>
  <si>
    <t>DajabónDeforestaciónAgricultura migratoria/subsistencia</t>
  </si>
  <si>
    <t>DajabónDeforestaciónAgricultura Comercial</t>
  </si>
  <si>
    <t>DajabónDeforestaciónGanadería Comercial</t>
  </si>
  <si>
    <t xml:space="preserve">DajabónDeforestaciónTala Ilegal de Bosque Natural </t>
  </si>
  <si>
    <t>DajabónDeforestaciónIncendios Alta Intensidad</t>
  </si>
  <si>
    <t>DajabónDeforestaciónInfraestructura</t>
  </si>
  <si>
    <t>DajabónDegradaciónExtracción de Madera Leña/Carbón</t>
  </si>
  <si>
    <t>DajabónDegradaciónPastoreo de ganado en bosques</t>
  </si>
  <si>
    <t>DajabónDegradaciónPlanes de Manejo mal gestionados/mal ejecutados</t>
  </si>
  <si>
    <t>DajabónDegradaciónIncendios Mediana y Baja Intensidad</t>
  </si>
  <si>
    <t>DajabónDegradaciónIntroducción Especies Exóticas/Invasoras</t>
  </si>
  <si>
    <t>DajabónDegradaciónDeficiencia Políticas Públicas</t>
  </si>
  <si>
    <t>DuarteCausas IndirectasDeficiencia Institucionalidad Forestal</t>
  </si>
  <si>
    <t>DuarteCausas IndirectasDeficiencia Políticas Públicas</t>
  </si>
  <si>
    <t>DuarteCausas IndirectasOtras Causas Misceláneas</t>
  </si>
  <si>
    <t>DuarteCausas IndirectasTenencia de la Tierra</t>
  </si>
  <si>
    <t>DuarteDeforestaciónAgricultura Comercial</t>
  </si>
  <si>
    <t>DuarteDeforestaciónAgricultura migratoria/subsistencia</t>
  </si>
  <si>
    <t xml:space="preserve">DuarteDeforestaciónTala Ilegal de Bosque Natural </t>
  </si>
  <si>
    <t>DuarteDeforestaciónIncendios Alta Intensidad</t>
  </si>
  <si>
    <t>DuarteDegradaciónPastoreo de ganado en bosques</t>
  </si>
  <si>
    <t>DuarteDegradaciónPlanes de Manejo mal gestionados/mal ejecutados</t>
  </si>
  <si>
    <t>DuarteDegradaciónIncendios Mediana y Baja Intensidad</t>
  </si>
  <si>
    <t xml:space="preserve">DuarteDegradaciónTala Ilegal de Bosque Natural </t>
  </si>
  <si>
    <t>DuarteDegradaciónAusencia de Incentivos Forestales</t>
  </si>
  <si>
    <t>El SeiboCausas IndirectasDeficiencia Políticas Públicas</t>
  </si>
  <si>
    <t>El SeiboCausas IndirectasInformalidad Mercado Leña/Carbón</t>
  </si>
  <si>
    <t>El SeiboCausas IndirectasFalta Educación Ambiental</t>
  </si>
  <si>
    <t>El SeiboCausas IndirectasDeficiencia Institucionalidad Forestal</t>
  </si>
  <si>
    <t>El SeiboCausas IndirectasPobreza -Desempleo</t>
  </si>
  <si>
    <t>El SeiboCausas IndirectasDinámica Migratoria</t>
  </si>
  <si>
    <t>El SeiboCausas IndirectasOtras Causas Misceláneas</t>
  </si>
  <si>
    <t>El SeiboCausas IndirectasTurismo</t>
  </si>
  <si>
    <t>El SeiboDeforestaciónAgricultura Comercial</t>
  </si>
  <si>
    <t>El SeiboDeforestaciónGanadería Comercial</t>
  </si>
  <si>
    <t>El SeiboDeforestaciónAgricultura migratoria/subsistencia</t>
  </si>
  <si>
    <t xml:space="preserve">El SeiboDeforestaciónTala Ilegal de Bosque Natural </t>
  </si>
  <si>
    <t>El SeiboDeforestaciónMinería</t>
  </si>
  <si>
    <t>El SeiboDeforestaciónIncendios Alta Intensidad</t>
  </si>
  <si>
    <t>El SeiboDeforestaciónInfraestructura</t>
  </si>
  <si>
    <t>El SeiboDegradaciónPastoreo de ganado en bosques</t>
  </si>
  <si>
    <t>El SeiboDegradaciónExtracción de Madera Leña/Carbón</t>
  </si>
  <si>
    <t>El SeiboDegradaciónPlanes de Manejo mal gestionados/mal ejecutados</t>
  </si>
  <si>
    <t>El SeiboDegradaciónIncendios Mediana y Baja Intensidad</t>
  </si>
  <si>
    <t>El SeiboDegradaciónIntroducción Especies Exóticas/Invasoras</t>
  </si>
  <si>
    <t>El SeiboDegradaciónOtras Causas Misceláneas</t>
  </si>
  <si>
    <t>Elías PiñaCausas IndirectasDeficiencia Políticas Públicas</t>
  </si>
  <si>
    <t>Elías PiñaCausas IndirectasInformalidad Mercado Leña/Carbón</t>
  </si>
  <si>
    <t>Elías PiñaCausas IndirectasDeficiencia Institucionalidad Forestal</t>
  </si>
  <si>
    <t>Elías PiñaCausas IndirectasTurismo</t>
  </si>
  <si>
    <t>Elías PiñaDeforestaciónAgricultura Comercial</t>
  </si>
  <si>
    <t>Elías PiñaDeforestaciónAgricultura migratoria/subsistencia</t>
  </si>
  <si>
    <t>Elías PiñaDeforestaciónGanadería Comercial</t>
  </si>
  <si>
    <t xml:space="preserve">Elías PiñaDeforestaciónTala Ilegal de Bosque Natural </t>
  </si>
  <si>
    <t>Elías PiñaDeforestaciónDinámica Migratoria</t>
  </si>
  <si>
    <t>Elías PiñaDeforestaciónInfraestructura</t>
  </si>
  <si>
    <t>Elías PiñaDegradaciónExtracción de Madera Leña/Carbón</t>
  </si>
  <si>
    <t>Elías PiñaDegradaciónPastoreo de ganado en bosques</t>
  </si>
  <si>
    <t>Elías PiñaDegradaciónPlanes de Manejo mal gestionados/mal ejecutados</t>
  </si>
  <si>
    <t>Elías PiñaDegradaciónIncendios Mediana y Baja Intensidad</t>
  </si>
  <si>
    <t>EspaillatCausas IndirectasDeficiencia Políticas Públicas</t>
  </si>
  <si>
    <t>EspaillatCausas IndirectasInformalidad Mercado Leña/Carbón</t>
  </si>
  <si>
    <t>EspaillatCausas IndirectasDeficiencia Institucionalidad Forestal</t>
  </si>
  <si>
    <t>EspaillatCausas IndirectasTurismo</t>
  </si>
  <si>
    <t>EspaillatDeforestaciónAgricultura Comercial</t>
  </si>
  <si>
    <t>EspaillatDeforestaciónGanadería Comercial</t>
  </si>
  <si>
    <t>EspaillatDeforestaciónAgricultura migratoria/subsistencia</t>
  </si>
  <si>
    <t xml:space="preserve">EspaillatDeforestaciónTala Ilegal de Bosque Natural </t>
  </si>
  <si>
    <t>EspaillatDeforestaciónMinería</t>
  </si>
  <si>
    <t>EspaillatDeforestaciónIncendios Alta Intensidad</t>
  </si>
  <si>
    <t>EspaillatDeforestaciónInfraestructura</t>
  </si>
  <si>
    <t>EspaillatDegradaciónPastoreo de ganado en bosques</t>
  </si>
  <si>
    <t>EspaillatDegradaciónExtracción de Madera Leña/Carbón</t>
  </si>
  <si>
    <t>EspaillatDegradaciónPlanes de Manejo mal gestionados/mal ejecutados</t>
  </si>
  <si>
    <t>EspaillatDegradaciónIncendios Mediana y Baja Intensidad</t>
  </si>
  <si>
    <t xml:space="preserve">EspaillatDegradaciónTala Ilegal de Bosque Natural </t>
  </si>
  <si>
    <t>EspaillatDegradaciónOtras Causas Misceláneas</t>
  </si>
  <si>
    <t>Hato MayorCausas IndirectasDeficiencia Políticas Públicas</t>
  </si>
  <si>
    <t>Hato MayorCausas IndirectasInformalidad Mercado Leña/Carbón</t>
  </si>
  <si>
    <t>Hato MayorCausas IndirectasFalta Educación Ambiental</t>
  </si>
  <si>
    <t>Hato MayorCausas IndirectasDeficiencia Institucionalidad Forestal</t>
  </si>
  <si>
    <t>Hato MayorCausas IndirectasPobreza -Desempleo</t>
  </si>
  <si>
    <t>Hato MayorCausas IndirectasDinámica Migratoria</t>
  </si>
  <si>
    <t>Hato MayorCausas IndirectasOtras Causas Misceláneas</t>
  </si>
  <si>
    <t>Hato MayorCausas IndirectasTurismo</t>
  </si>
  <si>
    <t>Hato MayorDeforestaciónAgricultura Comercial</t>
  </si>
  <si>
    <t>Hato MayorDeforestaciónGanadería Comercial</t>
  </si>
  <si>
    <t>Hato MayorDeforestaciónAgricultura migratoria/subsistencia</t>
  </si>
  <si>
    <t xml:space="preserve">Hato MayorDeforestaciónTala Ilegal de Bosque Natural </t>
  </si>
  <si>
    <t>Hato MayorDeforestaciónMinería</t>
  </si>
  <si>
    <t>Hato MayorDeforestaciónIncendios Alta Intensidad</t>
  </si>
  <si>
    <t>Hato MayorDeforestaciónInfraestructura</t>
  </si>
  <si>
    <t>Hato MayorDegradaciónPastoreo de ganado en bosques</t>
  </si>
  <si>
    <t>Hato MayorDegradaciónExtracción de Madera Leña/Carbón</t>
  </si>
  <si>
    <t>Hato MayorDegradaciónPlanes de Manejo mal gestionados/mal ejecutados</t>
  </si>
  <si>
    <t>Hato MayorDegradaciónIncendios Mediana y Baja Intensidad</t>
  </si>
  <si>
    <t>Hato MayorDegradaciónIntroducción Especies Exóticas/Invasoras</t>
  </si>
  <si>
    <t>Hato MayorDegradaciónOtras Causas Misceláneas</t>
  </si>
  <si>
    <t>IndependenciaCausas IndirectasDeficiencia Institucionalidad Forestal</t>
  </si>
  <si>
    <t>IndependenciaCausas IndirectasDeficiencia Políticas Públicas</t>
  </si>
  <si>
    <t>IndependenciaCausas IndirectasInformalidad Mercado Leña/Carbón</t>
  </si>
  <si>
    <t>IndependenciaCausas IndirectasPobreza -Desempleo</t>
  </si>
  <si>
    <t>IndependenciaCausas IndirectasDinámica Migratoria</t>
  </si>
  <si>
    <t>IndependenciaDeforestaciónAgricultura Comercial</t>
  </si>
  <si>
    <t>IndependenciaDeforestaciónAgricultura migratoria/subsistencia</t>
  </si>
  <si>
    <t>IndependenciaDeforestaciónGanadería Comercial</t>
  </si>
  <si>
    <t xml:space="preserve">IndependenciaDeforestaciónTala Ilegal de Bosque Natural </t>
  </si>
  <si>
    <t>IndependenciaDeforestaciónMinería</t>
  </si>
  <si>
    <t>IndependenciaDeforestaciónIncendios Alta Intensidad</t>
  </si>
  <si>
    <t>IndependenciaDeforestaciónInfraestructura</t>
  </si>
  <si>
    <t>IndependenciaDegradaciónExtracción de Madera Leña/Carbón</t>
  </si>
  <si>
    <t>IndependenciaDegradaciónPastoreo de ganado en bosques</t>
  </si>
  <si>
    <t>IndependenciaDegradaciónPlanes de Manejo mal gestionados/mal ejecutados</t>
  </si>
  <si>
    <t>IndependenciaDegradaciónIncendios Mediana y Baja Intensidad</t>
  </si>
  <si>
    <t>IndependenciaDegradaciónIntroducción Especies Exóticas/Invasoras</t>
  </si>
  <si>
    <t>IndependenciaDegradaciónExtracción Productos Forestales Madereros</t>
  </si>
  <si>
    <t>La AltagraciaCausas IndirectasDeficiencia Políticas Públicas</t>
  </si>
  <si>
    <t>La AltagraciaCausas IndirectasInformalidad Mercado Leña/Carbón</t>
  </si>
  <si>
    <t>La AltagraciaCausas IndirectasDeficiencia Institucionalidad Forestal</t>
  </si>
  <si>
    <t>La AltagraciaCausas IndirectasBaja Valoración Económica de Bosques</t>
  </si>
  <si>
    <t>La AltagraciaCausas IndirectasTurismo</t>
  </si>
  <si>
    <t>La AltagraciaDeforestaciónAgricultura Comercial</t>
  </si>
  <si>
    <t>La AltagraciaDeforestaciónGanadería Comercial</t>
  </si>
  <si>
    <t>La AltagraciaDeforestaciónAgricultura migratoria/subsistencia</t>
  </si>
  <si>
    <t xml:space="preserve">La AltagraciaDeforestaciónTala Ilegal de Bosque Natural </t>
  </si>
  <si>
    <t>La AltagraciaDeforestaciónTurismo</t>
  </si>
  <si>
    <t>La AltagraciaDeforestaciónInfraestructura</t>
  </si>
  <si>
    <t>La AltagraciaDeforestaciónExtracción de Madera Leña/Carbón</t>
  </si>
  <si>
    <t>La AltagraciaDegradaciónExtracción de Madera Leña/Carbón</t>
  </si>
  <si>
    <t>La AltagraciaDegradaciónPastoreo de ganado en bosques</t>
  </si>
  <si>
    <t>La AltagraciaDegradaciónIncendios Mediana y Baja Intensidad</t>
  </si>
  <si>
    <t>La AltagraciaDegradaciónDesastres Naturales</t>
  </si>
  <si>
    <t>La RomanaCausas IndirectasDeficiencia Políticas Públicas</t>
  </si>
  <si>
    <t>La RomanaCausas IndirectasInformalidad Mercado Leña/Carbón</t>
  </si>
  <si>
    <t>La RomanaCausas IndirectasPobreza -Desempleo</t>
  </si>
  <si>
    <t>La RomanaCausas IndirectasDinámica Migratoria</t>
  </si>
  <si>
    <t>La RomanaCausas IndirectasTurismo</t>
  </si>
  <si>
    <t>La RomanaDeforestaciónAgricultura Comercial</t>
  </si>
  <si>
    <t>La RomanaDeforestaciónAgricultura migratoria/subsistencia</t>
  </si>
  <si>
    <t>La RomanaDeforestaciónGanadería Comercial</t>
  </si>
  <si>
    <t>La RomanaDeforestaciónMinería</t>
  </si>
  <si>
    <t>La RomanaDeforestaciónTurismo</t>
  </si>
  <si>
    <t>La RomanaDegradaciónExtracción de Madera Leña/Carbón</t>
  </si>
  <si>
    <t>La RomanaDegradaciónPastoreo de ganado en bosques</t>
  </si>
  <si>
    <t>La RomanaDegradaciónIncendios Mediana y Baja Intensidad</t>
  </si>
  <si>
    <t>La RomanaDegradaciónIntroducción Especies Exóticas/Invasoras</t>
  </si>
  <si>
    <t>La RomanaDegradaciónDesastres Naturales</t>
  </si>
  <si>
    <t>La VegaCausas IndirectasDeficiencia Políticas Públicas</t>
  </si>
  <si>
    <t>La VegaCausas IndirectasInformalidad Mercado Leña/Carbón</t>
  </si>
  <si>
    <t>La VegaCausas IndirectasDeficiencia Institucionalidad Forestal</t>
  </si>
  <si>
    <t>La VegaCausas IndirectasPobreza -Desempleo</t>
  </si>
  <si>
    <t>La VegaCausas IndirectasBaja Valoración Económica de Bosques</t>
  </si>
  <si>
    <t>La VegaCausas IndirectasOtras Causas Misceláneas</t>
  </si>
  <si>
    <t>La VegaCausas IndirectasTurismo</t>
  </si>
  <si>
    <t>La VegaDeforestaciónAgricultura Comercial</t>
  </si>
  <si>
    <t>La VegaDeforestaciónGanadería Comercial</t>
  </si>
  <si>
    <t>La VegaDeforestaciónAgricultura migratoria/subsistencia</t>
  </si>
  <si>
    <t xml:space="preserve">La VegaDeforestaciónTala Ilegal de Bosque Natural </t>
  </si>
  <si>
    <t>La VegaDeforestaciónMinería</t>
  </si>
  <si>
    <t>La VegaDeforestaciónTurismo</t>
  </si>
  <si>
    <t>La VegaDeforestaciónIncendios Alta Intensidad</t>
  </si>
  <si>
    <t>La VegaDeforestaciónInfraestructura</t>
  </si>
  <si>
    <t>La VegaDegradaciónPlanes de Manejo mal gestionados/mal ejecutados</t>
  </si>
  <si>
    <t>La VegaDegradaciónPastoreo de ganado en bosques</t>
  </si>
  <si>
    <t>La VegaDegradaciónExtracción de Madera Leña/Carbón</t>
  </si>
  <si>
    <t>La VegaDegradaciónIncendios Mediana y Baja Intensidad</t>
  </si>
  <si>
    <t>La VegaDegradaciónIntroducción Especies Exóticas/Invasoras</t>
  </si>
  <si>
    <t>La VegaDegradaciónDesastres Naturales</t>
  </si>
  <si>
    <t>La VegaDegradaciónInfraestructura</t>
  </si>
  <si>
    <t>La VegaDegradaciónAgricultura migratoria/subsistencia</t>
  </si>
  <si>
    <t>Monseñor NouelCausas IndirectasDeficiencia Institucionalidad Forestal</t>
  </si>
  <si>
    <t>Monseñor NouelCausas IndirectasDeficiencia Políticas Públicas</t>
  </si>
  <si>
    <t>Monseñor NouelCausas IndirectasInformalidad Mercado Leña/Carbón</t>
  </si>
  <si>
    <t>Monseñor NouelCausas IndirectasBaja Valoración Económica de Bosques</t>
  </si>
  <si>
    <t>Monseñor NouelDeforestaciónAgricultura Comercial</t>
  </si>
  <si>
    <t>Monseñor NouelDeforestaciónGanadería Comercial</t>
  </si>
  <si>
    <t>Monseñor NouelDeforestaciónAgricultura migratoria/subsistencia</t>
  </si>
  <si>
    <t xml:space="preserve">Monseñor NouelDeforestaciónTala Ilegal de Bosque Natural </t>
  </si>
  <si>
    <t>Monseñor NouelDeforestaciónMinería</t>
  </si>
  <si>
    <t>Monseñor NouelDeforestaciónInfraestructura</t>
  </si>
  <si>
    <t>Monseñor NouelDegradaciónExtracción de Madera Leña/Carbón</t>
  </si>
  <si>
    <t>Monseñor NouelDegradaciónPlanes de Manejo mal gestionados/mal ejecutados</t>
  </si>
  <si>
    <t>Monseñor NouelDegradaciónIncendios Mediana y Baja Intensidad</t>
  </si>
  <si>
    <t>Monte CristiCausas IndirectasDeficiencia Políticas Públicas</t>
  </si>
  <si>
    <t>Monte CristiCausas IndirectasInformalidad Mercado Leña/Carbón</t>
  </si>
  <si>
    <t>Monte CristiCausas IndirectasDeficiencia Institucionalidad Forestal</t>
  </si>
  <si>
    <t>Monte CristiCausas IndirectasFalta Educación Ambiental</t>
  </si>
  <si>
    <t>Monte CristiCausas IndirectasPobreza -Desempleo</t>
  </si>
  <si>
    <t>Monte CristiCausas IndirectasDinámica Migratoria</t>
  </si>
  <si>
    <t>Monte CristiCausas IndirectasTurismo</t>
  </si>
  <si>
    <t>Monte CristiDeforestaciónAgricultura Comercial</t>
  </si>
  <si>
    <t>Monte CristiDeforestaciónGanadería Comercial</t>
  </si>
  <si>
    <t>Monte CristiDeforestaciónAgricultura migratoria/subsistencia</t>
  </si>
  <si>
    <t xml:space="preserve">Monte CristiDeforestaciónTala Ilegal de Bosque Natural </t>
  </si>
  <si>
    <t>Monte CristiDeforestaciónDinámica Migratoria</t>
  </si>
  <si>
    <t>Monte CristiDegradaciónExtracción de Madera Leña/Carbón</t>
  </si>
  <si>
    <t>Monte CristiDegradaciónPastoreo de ganado en bosques</t>
  </si>
  <si>
    <t>Monte CristiDegradaciónPlanes de Manejo mal gestionados/mal ejecutados</t>
  </si>
  <si>
    <t>Monte CristiDegradaciónIncendios Mediana y Baja Intensidad</t>
  </si>
  <si>
    <t xml:space="preserve">Monte CristiDegradaciónTala Ilegal de Bosque Natural </t>
  </si>
  <si>
    <t>Monte CristiDegradaciónDesastres Naturales</t>
  </si>
  <si>
    <t>Monte PlataCausas IndirectasDeficiencia Políticas Públicas</t>
  </si>
  <si>
    <t>Monte PlataCausas IndirectasInformalidad Mercado Leña/Carbón</t>
  </si>
  <si>
    <t>Monte PlataCausas IndirectasDeficiencia Institucionalidad Forestal</t>
  </si>
  <si>
    <t>Monte PlataCausas IndirectasTurismo</t>
  </si>
  <si>
    <t>Monte PlataDeforestaciónAgricultura Comercial</t>
  </si>
  <si>
    <t>Monte PlataDeforestaciónGanadería Comercial</t>
  </si>
  <si>
    <t>Monte PlataDeforestaciónAgricultura migratoria/subsistencia</t>
  </si>
  <si>
    <t xml:space="preserve">Monte PlataDeforestaciónTala Ilegal de Bosque Natural </t>
  </si>
  <si>
    <t>Monte PlataDeforestaciónMinería</t>
  </si>
  <si>
    <t>Monte PlataDeforestaciónInfraestructura</t>
  </si>
  <si>
    <t>Monte PlataDegradaciónPastoreo de ganado en bosques</t>
  </si>
  <si>
    <t>Monte PlataDegradaciónExtracción de Madera Leña/Carbón</t>
  </si>
  <si>
    <t>Monte PlataDegradaciónPlanes de Manejo mal gestionados/mal ejecutados</t>
  </si>
  <si>
    <t>Monte PlataDegradaciónIncendios Mediana y Baja Intensidad</t>
  </si>
  <si>
    <t>Monte PlataDegradaciónExtracción Productos Forestales Madereros</t>
  </si>
  <si>
    <t>Monte PlataDegradaciónOtras Causas Misceláneas</t>
  </si>
  <si>
    <t>San José de OcoaCausas IndirectasDeficiencia Políticas Públicas</t>
  </si>
  <si>
    <t>San José de OcoaCausas IndirectasInformalidad Mercado Leña/Carbón</t>
  </si>
  <si>
    <t>San José de OcoaCausas IndirectasFalta Educación Ambiental</t>
  </si>
  <si>
    <t>San José de OcoaCausas IndirectasDeficiencia Institucionalidad Forestal</t>
  </si>
  <si>
    <t>San José de OcoaCausas IndirectasPobreza -Desempleo</t>
  </si>
  <si>
    <t>San José de OcoaCausas IndirectasTurismo</t>
  </si>
  <si>
    <t>San José de OcoaDeforestaciónAgricultura migratoria/subsistencia</t>
  </si>
  <si>
    <t>San José de OcoaDeforestaciónAgricultura Comercial</t>
  </si>
  <si>
    <t>San José de OcoaDeforestaciónGanadería Comercial</t>
  </si>
  <si>
    <t xml:space="preserve">San José de OcoaDeforestaciónTala Ilegal de Bosque Natural </t>
  </si>
  <si>
    <t>San José de OcoaDeforestaciónMinería</t>
  </si>
  <si>
    <t>San José de OcoaDeforestaciónDinámica Migratoria</t>
  </si>
  <si>
    <t>San José de OcoaDeforestaciónIncendios Alta Intensidad</t>
  </si>
  <si>
    <t>San José de OcoaDeforestaciónInfraestructura</t>
  </si>
  <si>
    <t>San José de OcoaDegradaciónPlanes de Manejo mal gestionados/mal ejecutados</t>
  </si>
  <si>
    <t>San José de OcoaDegradaciónExtracción de Madera Leña/Carbón</t>
  </si>
  <si>
    <t>San José de OcoaDegradaciónPastoreo de ganado en bosques</t>
  </si>
  <si>
    <t>San José de OcoaDegradaciónIncendios Mediana y Baja Intensidad</t>
  </si>
  <si>
    <t>San José de OcoaDegradaciónIntroducción Especies Exóticas/Invasoras</t>
  </si>
  <si>
    <t>San José de OcoaDegradaciónDesastres Naturales</t>
  </si>
  <si>
    <t>PedernalesCausas IndirectasDeficiencia Políticas Públicas</t>
  </si>
  <si>
    <t>PedernalesCausas IndirectasInformalidad Mercado Leña/Carbón</t>
  </si>
  <si>
    <t>PedernalesCausas IndirectasPobreza -Desempleo</t>
  </si>
  <si>
    <t>PedernalesCausas IndirectasDeficiencia Institucionalidad Forestal</t>
  </si>
  <si>
    <t>PedernalesCausas IndirectasFalta Educación Ambiental</t>
  </si>
  <si>
    <t>PedernalesCausas IndirectasDinámica Migratoria</t>
  </si>
  <si>
    <t>PedernalesCausas IndirectasAusencia de Incentivos Forestales</t>
  </si>
  <si>
    <t>PedernalesDeforestaciónAgricultura Comercial</t>
  </si>
  <si>
    <t>PedernalesDeforestaciónAgricultura migratoria/subsistencia</t>
  </si>
  <si>
    <t>PedernalesDeforestaciónGanadería Comercial</t>
  </si>
  <si>
    <t xml:space="preserve">PedernalesDeforestaciónTala Ilegal de Bosque Natural </t>
  </si>
  <si>
    <t>PedernalesDeforestaciónMinería</t>
  </si>
  <si>
    <t>PedernalesDeforestaciónDinámica Migratoria</t>
  </si>
  <si>
    <t>PedernalesDeforestaciónIncendios Alta Intensidad</t>
  </si>
  <si>
    <t>PedernalesDeforestaciónInfraestructura</t>
  </si>
  <si>
    <t>PedernalesDegradaciónPastoreo de ganado en bosques</t>
  </si>
  <si>
    <t>PedernalesDegradaciónExtracción de Madera Leña/Carbón</t>
  </si>
  <si>
    <t>PedernalesDegradaciónPlanes de Manejo mal gestionados/mal ejecutados</t>
  </si>
  <si>
    <t>PedernalesDegradaciónIncendios Mediana y Baja Intensidad</t>
  </si>
  <si>
    <t>PedernalesDegradaciónIntroducción Especies Exóticas/Invasoras</t>
  </si>
  <si>
    <t>PedernalesDegradaciónDesastres Naturales</t>
  </si>
  <si>
    <t>PedernalesDegradaciónMinería</t>
  </si>
  <si>
    <t>PedernalesDegradaciónPlagas y Enfermedades Forestales</t>
  </si>
  <si>
    <t>PedernalesDegradaciónOtras Causas Misceláneas</t>
  </si>
  <si>
    <t>PeraviaCausas IndirectasDeficiencia Políticas Públicas</t>
  </si>
  <si>
    <t>PeraviaCausas IndirectasInformalidad Mercado Leña/Carbón</t>
  </si>
  <si>
    <t>PeraviaCausas IndirectasFalta Educación Ambiental</t>
  </si>
  <si>
    <t>PeraviaCausas IndirectasDeficiencia Institucionalidad Forestal</t>
  </si>
  <si>
    <t>PeraviaCausas IndirectasPobreza -Desempleo</t>
  </si>
  <si>
    <t>PeraviaCausas IndirectasTurismo</t>
  </si>
  <si>
    <t>PeraviaDeforestaciónAgricultura migratoria/subsistencia</t>
  </si>
  <si>
    <t>PeraviaDeforestaciónAgricultura Comercial</t>
  </si>
  <si>
    <t>PeraviaDeforestaciónGanadería Comercial</t>
  </si>
  <si>
    <t xml:space="preserve">PeraviaDeforestaciónTala Ilegal de Bosque Natural </t>
  </si>
  <si>
    <t>PeraviaDeforestaciónMinería</t>
  </si>
  <si>
    <t>PeraviaDeforestaciónDinámica Migratoria</t>
  </si>
  <si>
    <t>PeraviaDeforestaciónIncendios Alta Intensidad</t>
  </si>
  <si>
    <t>PeraviaDeforestaciónInfraestructura</t>
  </si>
  <si>
    <t>PeraviaDegradaciónPlanes de Manejo mal gestionados/mal ejecutados</t>
  </si>
  <si>
    <t>PeraviaDegradaciónExtracción de Madera Leña/Carbón</t>
  </si>
  <si>
    <t>PeraviaDegradaciónPastoreo de ganado en bosques</t>
  </si>
  <si>
    <t>PeraviaDegradaciónIncendios Mediana y Baja Intensidad</t>
  </si>
  <si>
    <t>PeraviaDegradaciónIntroducción Especies Exóticas/Invasoras</t>
  </si>
  <si>
    <t>PeraviaDegradaciónDesastres Naturales</t>
  </si>
  <si>
    <t>Puerto PlataCausas IndirectasDeficiencia Políticas Públicas</t>
  </si>
  <si>
    <t>Puerto PlataCausas IndirectasInformalidad Mercado Leña/Carbón</t>
  </si>
  <si>
    <t>Puerto PlataCausas IndirectasPobreza -Desempleo</t>
  </si>
  <si>
    <t>Puerto PlataCausas IndirectasDeficiencia Institucionalidad Forestal</t>
  </si>
  <si>
    <t>Puerto PlataCausas IndirectasDinámica Migratoria</t>
  </si>
  <si>
    <t>Puerto PlataCausas IndirectasCrecimiento Poblacional</t>
  </si>
  <si>
    <t>Puerto PlataCausas IndirectasIncumplimiento Legislación Vigente</t>
  </si>
  <si>
    <t>Puerto PlataCausas IndirectasTurismo</t>
  </si>
  <si>
    <t>Puerto PlataDeforestaciónAgricultura Comercial</t>
  </si>
  <si>
    <t>Puerto PlataDeforestaciónGanadería Comercial</t>
  </si>
  <si>
    <t>Puerto PlataDeforestaciónAgricultura migratoria/subsistencia</t>
  </si>
  <si>
    <t xml:space="preserve">Puerto PlataDeforestaciónTala Ilegal de Bosque Natural </t>
  </si>
  <si>
    <t>Puerto PlataDeforestaciónMinería</t>
  </si>
  <si>
    <t>Puerto PlataDeforestaciónIncendios Alta Intensidad</t>
  </si>
  <si>
    <t>Puerto PlataDeforestaciónInfraestructura</t>
  </si>
  <si>
    <t>Puerto PlataDegradaciónPastoreo de ganado en bosques</t>
  </si>
  <si>
    <t>Puerto PlataDegradaciónExtracción de Madera Leña/Carbón</t>
  </si>
  <si>
    <t>Puerto PlataDegradaciónPlanes de Manejo mal gestionados/mal ejecutados</t>
  </si>
  <si>
    <t>Puerto PlataDegradaciónIncendios Mediana y Baja Intensidad</t>
  </si>
  <si>
    <t>Puerto PlataDegradaciónIntroducción Especies Exóticas/Invasoras</t>
  </si>
  <si>
    <t>Puerto PlataDegradaciónPlagas y Enfermedades Forestales</t>
  </si>
  <si>
    <t>SalcedoCausas IndirectasDeficiencia Institucionalidad Forestal</t>
  </si>
  <si>
    <t>SalcedoCausas IndirectasDeficiencia Políticas Públicas</t>
  </si>
  <si>
    <t>SalcedoCausas IndirectasInformalidad Mercado Leña/Carbón</t>
  </si>
  <si>
    <t>SalcedoCausas IndirectasFalta Educación Ambiental</t>
  </si>
  <si>
    <t>SalcedoCausas IndirectasAusencia de Incentivos Forestales</t>
  </si>
  <si>
    <t>SalcedoCausas IndirectasTurismo</t>
  </si>
  <si>
    <t>SalcedoDeforestaciónAgricultura Comercial</t>
  </si>
  <si>
    <t>SalcedoDeforestaciónGanadería Comercial</t>
  </si>
  <si>
    <t>SalcedoDeforestaciónAgricultura migratoria/subsistencia</t>
  </si>
  <si>
    <t xml:space="preserve">SalcedoDeforestaciónTala Ilegal de Bosque Natural </t>
  </si>
  <si>
    <t>SalcedoDeforestaciónMinería</t>
  </si>
  <si>
    <t>SalcedoDeforestaciónInfraestructura</t>
  </si>
  <si>
    <t>SalcedoDegradaciónPastoreo de ganado en bosques</t>
  </si>
  <si>
    <t>SalcedoDegradaciónExtracción de Madera Leña/Carbón</t>
  </si>
  <si>
    <t>SalcedoDegradaciónPlanes de Manejo mal gestionados/mal ejecutados</t>
  </si>
  <si>
    <t>SalcedoDegradaciónIncendios Mediana y Baja Intensidad</t>
  </si>
  <si>
    <t>SalcedoDegradaciónAgricultura migratoria/subsistencia</t>
  </si>
  <si>
    <t>SamanáCausas IndirectasDeficiencia Políticas Públicas</t>
  </si>
  <si>
    <t>SamanáCausas IndirectasInformalidad Mercado Leña/Carbón</t>
  </si>
  <si>
    <t>SamanáCausas IndirectasFalta Educación Ambiental</t>
  </si>
  <si>
    <t>SamanáCausas IndirectasDeficiencia Institucionalidad Forestal</t>
  </si>
  <si>
    <t>SamanáCausas IndirectasDinámica Migratoria</t>
  </si>
  <si>
    <t>SamanáCausas IndirectasTurismo</t>
  </si>
  <si>
    <t>SamanáDeforestaciónAgricultura Comercial</t>
  </si>
  <si>
    <t>SamanáDeforestaciónAgricultura migratoria/subsistencia</t>
  </si>
  <si>
    <t>SamanáDeforestaciónGanadería Comercial</t>
  </si>
  <si>
    <t xml:space="preserve">SamanáDeforestaciónTala Ilegal de Bosque Natural </t>
  </si>
  <si>
    <t>SamanáDeforestaciónMinería</t>
  </si>
  <si>
    <t>SamanáDeforestaciónInfraestructura</t>
  </si>
  <si>
    <t>SamanáDegradaciónExtracción de Madera Leña/Carbón</t>
  </si>
  <si>
    <t>SamanáDegradaciónPastoreo de ganado en bosques</t>
  </si>
  <si>
    <t>SamanáDegradaciónPlanes de Manejo mal gestionados/mal ejecutados</t>
  </si>
  <si>
    <t>SamanáDegradaciónIncendios Mediana y Baja Intensidad</t>
  </si>
  <si>
    <t>SamanáDegradaciónDesastres Naturales</t>
  </si>
  <si>
    <t>SamanáDegradaciónOtras Causas Misceláneas</t>
  </si>
  <si>
    <t>San CristóbalCausas IndirectasDeficiencia Políticas Públicas</t>
  </si>
  <si>
    <t>San CristóbalCausas IndirectasInformalidad Mercado Leña/Carbón</t>
  </si>
  <si>
    <t>San CristóbalCausas IndirectasFalta Educación Ambiental</t>
  </si>
  <si>
    <t>San CristóbalCausas IndirectasDeficiencia Institucionalidad Forestal</t>
  </si>
  <si>
    <t>San CristóbalCausas IndirectasPobreza -Desempleo</t>
  </si>
  <si>
    <t>San CristóbalCausas IndirectasTurismo</t>
  </si>
  <si>
    <t>San CristóbalDeforestaciónAgricultura migratoria/subsistencia</t>
  </si>
  <si>
    <t>San CristóbalDeforestaciónAgricultura Comercial</t>
  </si>
  <si>
    <t>San CristóbalDeforestaciónGanadería Comercial</t>
  </si>
  <si>
    <t xml:space="preserve">San CristóbalDeforestaciónTala Ilegal de Bosque Natural </t>
  </si>
  <si>
    <t>San CristóbalDeforestaciónMinería</t>
  </si>
  <si>
    <t>San CristóbalDeforestaciónDinámica Migratoria</t>
  </si>
  <si>
    <t>San CristóbalDeforestaciónIncendios Alta Intensidad</t>
  </si>
  <si>
    <t>San CristóbalDeforestaciónInfraestructura</t>
  </si>
  <si>
    <t>San CristóbalDegradaciónPlanes de Manejo mal gestionados/mal ejecutados</t>
  </si>
  <si>
    <t>San CristóbalDegradaciónExtracción de Madera Leña/Carbón</t>
  </si>
  <si>
    <t>San CristóbalDegradaciónPastoreo de ganado en bosques</t>
  </si>
  <si>
    <t>San CristóbalDegradaciónIncendios Mediana y Baja Intensidad</t>
  </si>
  <si>
    <t>San CristóbalDegradaciónIntroducción Especies Exóticas/Invasoras</t>
  </si>
  <si>
    <t>San CristóbalDegradaciónDesastres Naturales</t>
  </si>
  <si>
    <t>San JuanCausas IndirectasDeficiencia Políticas Públicas</t>
  </si>
  <si>
    <t>San JuanCausas IndirectasInformalidad Mercado Leña/Carbón</t>
  </si>
  <si>
    <t>San JuanCausas IndirectasDeficiencia Institucionalidad Forestal</t>
  </si>
  <si>
    <t>San JuanCausas IndirectasTurismo</t>
  </si>
  <si>
    <t>San JuanDeforestaciónAgricultura Comercial</t>
  </si>
  <si>
    <t>San JuanDeforestaciónAgricultura migratoria/subsistencia</t>
  </si>
  <si>
    <t>San JuanDeforestaciónGanadería Comercial</t>
  </si>
  <si>
    <t xml:space="preserve">San JuanDeforestaciónTala Ilegal de Bosque Natural </t>
  </si>
  <si>
    <t>San JuanDeforestaciónDinámica Migratoria</t>
  </si>
  <si>
    <t>San JuanDeforestaciónInfraestructura</t>
  </si>
  <si>
    <t>San JuanDegradaciónExtracción de Madera Leña/Carbón</t>
  </si>
  <si>
    <t>San JuanDegradaciónPastoreo de ganado en bosques</t>
  </si>
  <si>
    <t>San JuanDegradaciónPlanes de Manejo mal gestionados/mal ejecutados</t>
  </si>
  <si>
    <t>San JuanDegradaciónIncendios Mediana y Baja Intensidad</t>
  </si>
  <si>
    <t>San Pedro de MacorísCausas IndirectasFalta Educación Ambiental</t>
  </si>
  <si>
    <t>San Pedro de MacorísCausas IndirectasDeficiencia Políticas Públicas</t>
  </si>
  <si>
    <t>San Pedro de MacorísCausas IndirectasInformalidad Mercado Leña/Carbón</t>
  </si>
  <si>
    <t>San Pedro de MacorísCausas IndirectasDeficiencia Institucionalidad Forestal</t>
  </si>
  <si>
    <t>San Pedro de MacorísCausas IndirectasPobreza -Desempleo</t>
  </si>
  <si>
    <t>San Pedro de MacorísCausas IndirectasDinámica Migratoria</t>
  </si>
  <si>
    <t>San Pedro de MacorísCausas IndirectasDesastres Naturales</t>
  </si>
  <si>
    <t>San Pedro de MacorísCausas IndirectasTurismo</t>
  </si>
  <si>
    <t>San Pedro de MacorísCausas IndirectasInsumos Energéticos (Biomasa)</t>
  </si>
  <si>
    <t>San Pedro de MacorísDeforestaciónAgricultura Comercial</t>
  </si>
  <si>
    <t>San Pedro de MacorísDeforestaciónGanadería Comercial</t>
  </si>
  <si>
    <t>San Pedro de MacorísDeforestaciónAgricultura migratoria/subsistencia</t>
  </si>
  <si>
    <t xml:space="preserve">San Pedro de MacorísDeforestaciónTala Ilegal de Bosque Natural </t>
  </si>
  <si>
    <t>San Pedro de MacorísDeforestaciónTurismo</t>
  </si>
  <si>
    <t>San Pedro de MacorísDegradaciónPastoreo de ganado en bosques</t>
  </si>
  <si>
    <t>San Pedro de MacorísDegradaciónExtracción de Madera Leña/Carbón</t>
  </si>
  <si>
    <t>San Pedro de MacorísDegradaciónPlanes de Manejo mal gestionados/mal ejecutados</t>
  </si>
  <si>
    <t>San Pedro de MacorísDegradaciónIntroducción Especies Exóticas/Invasoras</t>
  </si>
  <si>
    <t>San Pedro de MacorísDegradaciónIncendios Mediana y Baja Intensidad</t>
  </si>
  <si>
    <t>Sánchez RamírezCausas IndirectasDeficiencia Políticas Públicas</t>
  </si>
  <si>
    <t>Sánchez RamírezCausas IndirectasDeficiencia Institucionalidad Forestal</t>
  </si>
  <si>
    <t>Sánchez RamírezCausas IndirectasInformalidad Mercado Leña/Carbón</t>
  </si>
  <si>
    <t>Sánchez RamírezCausas IndirectasFalta Educación Ambiental</t>
  </si>
  <si>
    <t>Sánchez RamírezCausas IndirectasPobreza -Desempleo</t>
  </si>
  <si>
    <t>Sánchez RamírezCausas IndirectasTenencia de la Tierra</t>
  </si>
  <si>
    <t>Sánchez RamírezCausas IndirectasTurismo</t>
  </si>
  <si>
    <t>Sánchez RamírezDeforestaciónAgricultura Comercial</t>
  </si>
  <si>
    <t>Sánchez RamírezDeforestaciónGanadería Comercial</t>
  </si>
  <si>
    <t>Sánchez RamírezDeforestaciónAgricultura migratoria/subsistencia</t>
  </si>
  <si>
    <t xml:space="preserve">Sánchez RamírezDeforestaciónTala Ilegal de Bosque Natural </t>
  </si>
  <si>
    <t>Sánchez RamírezDeforestaciónMinería</t>
  </si>
  <si>
    <t>Sánchez RamírezDeforestaciónInfraestructura</t>
  </si>
  <si>
    <t>Sánchez RamírezDeforestaciónExtracción de Madera Leña/Carbón</t>
  </si>
  <si>
    <t>Sánchez RamírezDeforestaciónCrecimiento Poblacional</t>
  </si>
  <si>
    <t>Sánchez RamírezDeforestaciónPobreza -Desempleo</t>
  </si>
  <si>
    <t>Sánchez RamírezDeforestaciónInsumos Energéticos (Biomasa)</t>
  </si>
  <si>
    <t>Sánchez RamírezDegradaciónExtracción de Madera Leña/Carbón</t>
  </si>
  <si>
    <t>Sánchez RamírezDegradaciónPastoreo de ganado en bosques</t>
  </si>
  <si>
    <t>Sánchez RamírezDegradaciónPlanes de Manejo mal gestionados/mal ejecutados</t>
  </si>
  <si>
    <t>Sánchez RamírezDegradaciónIncendios Mediana y Baja Intensidad</t>
  </si>
  <si>
    <t>Sánchez RamírezDegradaciónPlagas y Enfermedades Forestales</t>
  </si>
  <si>
    <t>SantiagoCausas IndirectasDeficiencia Políticas Públicas</t>
  </si>
  <si>
    <t>SantiagoCausas IndirectasInformalidad Mercado Leña/Carbón</t>
  </si>
  <si>
    <t>SantiagoCausas IndirectasFalta Educación Ambiental</t>
  </si>
  <si>
    <t>SantiagoCausas IndirectasDeficiencia Institucionalidad Forestal</t>
  </si>
  <si>
    <t>SantiagoCausas IndirectasDinámica Migratoria</t>
  </si>
  <si>
    <t>SantiagoCausas IndirectasBaja Valoración Económica de Bosques</t>
  </si>
  <si>
    <t>SantiagoCausas IndirectasAusencia de Incentivos Forestales</t>
  </si>
  <si>
    <t>SantiagoCausas IndirectasOtras Causas Misceláneas</t>
  </si>
  <si>
    <t>SantiagoCausas IndirectasTenencia de la Tierra</t>
  </si>
  <si>
    <t>SantiagoCausas IndirectasTurismo</t>
  </si>
  <si>
    <t>SantiagoDeforestaciónAgricultura Comercial</t>
  </si>
  <si>
    <t>SantiagoDeforestaciónGanadería Comercial</t>
  </si>
  <si>
    <t>SantiagoDeforestaciónAgricultura migratoria/subsistencia</t>
  </si>
  <si>
    <t xml:space="preserve">SantiagoDeforestaciónTala Ilegal de Bosque Natural </t>
  </si>
  <si>
    <t>SantiagoDeforestaciónMinería</t>
  </si>
  <si>
    <t>SantiagoDeforestaciónIncendios Alta Intensidad</t>
  </si>
  <si>
    <t>SantiagoDeforestaciónInfraestructura</t>
  </si>
  <si>
    <t>SantiagoDegradaciónPastoreo de ganado en bosques</t>
  </si>
  <si>
    <t>SantiagoDegradaciónExtracción de Madera Leña/Carbón</t>
  </si>
  <si>
    <t>SantiagoDegradaciónPlanes de Manejo mal gestionados/mal ejecutados</t>
  </si>
  <si>
    <t>SantiagoDegradaciónIncendios Mediana y Baja Intensidad</t>
  </si>
  <si>
    <t>SantiagoDegradaciónIntroducción Especies Exóticas/Invasoras</t>
  </si>
  <si>
    <t xml:space="preserve">SantiagoDegradaciónTala Ilegal de Bosque Natural </t>
  </si>
  <si>
    <t>SantiagoDegradaciónPlagas y Enfermedades Forestales</t>
  </si>
  <si>
    <t>Santiago RodríguezCausas IndirectasDeficiencia Políticas Públicas</t>
  </si>
  <si>
    <t>Santiago RodríguezCausas IndirectasInformalidad Mercado Leña/Carbón</t>
  </si>
  <si>
    <t>Santiago RodríguezCausas IndirectasDeficiencia Institucionalidad Forestal</t>
  </si>
  <si>
    <t>Santiago RodríguezCausas IndirectasFalta Educación Ambiental</t>
  </si>
  <si>
    <t>Santiago RodríguezCausas IndirectasPobreza -Desempleo</t>
  </si>
  <si>
    <t>Santiago RodríguezCausas IndirectasTurismo</t>
  </si>
  <si>
    <t>Santiago RodríguezDeforestaciónAgricultura Comercial</t>
  </si>
  <si>
    <t>Santiago RodríguezDeforestaciónGanadería Comercial</t>
  </si>
  <si>
    <t>Santiago RodríguezDeforestaciónAgricultura migratoria/subsistencia</t>
  </si>
  <si>
    <t xml:space="preserve">Santiago RodríguezDeforestaciónTala Ilegal de Bosque Natural </t>
  </si>
  <si>
    <t>Santiago RodríguezDeforestaciónIncendios Alta Intensidad</t>
  </si>
  <si>
    <t>Santiago RodríguezDeforestaciónInfraestructura</t>
  </si>
  <si>
    <t>Santiago RodríguezDegradaciónPastoreo de ganado en bosques</t>
  </si>
  <si>
    <t>Santiago RodríguezDegradaciónExtracción de Madera Leña/Carbón</t>
  </si>
  <si>
    <t>Santiago RodríguezDegradaciónPlanes de Manejo mal gestionados/mal ejecutados</t>
  </si>
  <si>
    <t>Santiago RodríguezDegradaciónIncendios Mediana y Baja Intensidad</t>
  </si>
  <si>
    <t>Santo DomingoCausas IndirectasDeficiencia Políticas Públicas</t>
  </si>
  <si>
    <t>Santo DomingoCausas IndirectasInformalidad Mercado Leña/Carbón</t>
  </si>
  <si>
    <t>Santo DomingoCausas IndirectasFalta Educación Ambiental</t>
  </si>
  <si>
    <t>Santo DomingoCausas IndirectasDeficiencia Institucionalidad Forestal</t>
  </si>
  <si>
    <t>Santo DomingoCausas IndirectasPobreza -Desempleo</t>
  </si>
  <si>
    <t>Santo DomingoCausas IndirectasTurismo</t>
  </si>
  <si>
    <t>Santo DomingoDeforestaciónAgricultura migratoria/subsistencia</t>
  </si>
  <si>
    <t>Santo DomingoDeforestaciónAgricultura Comercial</t>
  </si>
  <si>
    <t>Santo DomingoDeforestaciónGanadería Comercial</t>
  </si>
  <si>
    <t xml:space="preserve">Santo DomingoDeforestaciónTala Ilegal de Bosque Natural </t>
  </si>
  <si>
    <t>Santo DomingoDeforestaciónMinería</t>
  </si>
  <si>
    <t>Santo DomingoDeforestaciónDinámica Migratoria</t>
  </si>
  <si>
    <t>Santo DomingoDeforestaciónIncendios Alta Intensidad</t>
  </si>
  <si>
    <t>Santo DomingoDeforestaciónInfraestructura</t>
  </si>
  <si>
    <t>Santo DomingoDegradaciónPlanes de Manejo mal gestionados/mal ejecutados</t>
  </si>
  <si>
    <t>Santo DomingoDegradaciónExtracción de Madera Leña/Carbón</t>
  </si>
  <si>
    <t>Santo DomingoDegradaciónPastoreo de ganado en bosques</t>
  </si>
  <si>
    <t>Santo DomingoDegradaciónIncendios Mediana y Baja Intensidad</t>
  </si>
  <si>
    <t>Santo DomingoDegradaciónIntroducción Especies Exóticas/Invasoras</t>
  </si>
  <si>
    <t>Santo DomingoDegradaciónDesastres Naturales</t>
  </si>
  <si>
    <t>ValverdeCausas IndirectasDeficiencia Políticas Públicas</t>
  </si>
  <si>
    <t>ValverdeCausas IndirectasInformalidad Mercado Leña/Carbón</t>
  </si>
  <si>
    <t>ValverdeCausas IndirectasPobreza -Desempleo</t>
  </si>
  <si>
    <t>ValverdeCausas IndirectasDeficiencia Institucionalidad Forestal</t>
  </si>
  <si>
    <t>ValverdeCausas IndirectasDinámica Migratoria</t>
  </si>
  <si>
    <t>ValverdeCausas IndirectasCrecimiento Poblacional</t>
  </si>
  <si>
    <t>ValverdeCausas IndirectasIncumplimiento Legislación Vigente</t>
  </si>
  <si>
    <t>ValverdeCausas IndirectasTurismo</t>
  </si>
  <si>
    <t>ValverdeDeforestaciónAgricultura Comercial</t>
  </si>
  <si>
    <t>ValverdeDeforestaciónGanadería Comercial</t>
  </si>
  <si>
    <t>ValverdeDeforestaciónAgricultura migratoria/subsistencia</t>
  </si>
  <si>
    <t xml:space="preserve">ValverdeDeforestaciónTala Ilegal de Bosque Natural </t>
  </si>
  <si>
    <t>ValverdeDeforestaciónMinería</t>
  </si>
  <si>
    <t>ValverdeDeforestaciónIncendios Alta Intensidad</t>
  </si>
  <si>
    <t>ValverdeDeforestaciónInfraestructura</t>
  </si>
  <si>
    <t>ValverdeDegradaciónPastoreo de ganado en bosques</t>
  </si>
  <si>
    <t>ValverdeDegradaciónExtracción de Madera Leña/Carbón</t>
  </si>
  <si>
    <t>ValverdeDegradaciónPlanes de Manejo mal gestionados/mal ejecutados</t>
  </si>
  <si>
    <t>ValverdeDegradaciónIncendios Mediana y Baja Intensidad</t>
  </si>
  <si>
    <t>ValverdeDegradaciónIntroducción Especies Exóticas/Invasoras</t>
  </si>
  <si>
    <t>ValverdeDegradaciónPlagas y Enfermedades Forestales</t>
  </si>
  <si>
    <t>Teresa Gil</t>
  </si>
  <si>
    <t>Clave2</t>
  </si>
  <si>
    <t>Integrantes</t>
  </si>
  <si>
    <t>MACRO REGION CENTRAL NE1</t>
  </si>
  <si>
    <t>MACRO REGION CENTRAL NE2</t>
  </si>
  <si>
    <t>MACRO REGION CENTRAL NE3</t>
  </si>
  <si>
    <t>MACRO REGION CENTRAL NE4</t>
  </si>
  <si>
    <t>MACRO REGION CENTRAL NE5</t>
  </si>
  <si>
    <t>MACRO REGION CENTRAL NE6</t>
  </si>
  <si>
    <t>MACRO REGION N - NE1</t>
  </si>
  <si>
    <t>MACRO REGION N - NE2</t>
  </si>
  <si>
    <t>MACRO REGION N - NE3</t>
  </si>
  <si>
    <t>MACRO REGION N - NE4</t>
  </si>
  <si>
    <t>MACRO REGION N - NE5</t>
  </si>
  <si>
    <t>MACRO REGION N - NE6</t>
  </si>
  <si>
    <t>MACRO REGION METROPOLITANA - SE1</t>
  </si>
  <si>
    <t>MACRO REGION METROPOLITANA - SE2</t>
  </si>
  <si>
    <t>MACRO REGION METROPOLITANA - SE3</t>
  </si>
  <si>
    <t>MACRO REGION METROPOLITANA - SE4</t>
  </si>
  <si>
    <t>MACRO REGION METROPOLITANA - SE5</t>
  </si>
  <si>
    <t>MACRO REGION METROPOLITANA - SE6</t>
  </si>
  <si>
    <t>MACRO REGION SO - ENRIQUILLO1</t>
  </si>
  <si>
    <t>MACRO REGION SO - ENRIQUILLO2</t>
  </si>
  <si>
    <t>MACRO REGION SO - ENRIQUILLO3</t>
  </si>
  <si>
    <t>MACRO REGION SO - ENRIQUILLO4</t>
  </si>
  <si>
    <t>MACRO REGION SO - ENRIQUILLO5</t>
  </si>
  <si>
    <t>Máx. de PERCENTIL</t>
  </si>
  <si>
    <t>Indirecto</t>
  </si>
  <si>
    <t>Directo</t>
  </si>
  <si>
    <t>Tipo Driver</t>
  </si>
  <si>
    <t>r</t>
  </si>
  <si>
    <t>Medio</t>
  </si>
  <si>
    <t>Alto</t>
  </si>
  <si>
    <t>Muy Alto</t>
  </si>
  <si>
    <t>Promedio de Puntaje Ponderado</t>
  </si>
  <si>
    <t>Percentil</t>
  </si>
  <si>
    <t>Percentil Relativo</t>
  </si>
  <si>
    <t>Todas</t>
  </si>
  <si>
    <t>Promedio de Percentil Relativo</t>
  </si>
  <si>
    <t>Macroregión</t>
  </si>
  <si>
    <t>Región</t>
  </si>
  <si>
    <t xml:space="preserve"> Región número</t>
  </si>
  <si>
    <t xml:space="preserve">Región </t>
  </si>
  <si>
    <t>NORTE</t>
  </si>
  <si>
    <t>I</t>
  </si>
  <si>
    <t>CIBAO NORTE</t>
  </si>
  <si>
    <t>II</t>
  </si>
  <si>
    <t>CIBAO SUR</t>
  </si>
  <si>
    <t>III</t>
  </si>
  <si>
    <t>CIBAO NORDESTE</t>
  </si>
  <si>
    <t>María Trinidad  Sánchez</t>
  </si>
  <si>
    <t>IV</t>
  </si>
  <si>
    <t>CIBAO NOROESTE</t>
  </si>
  <si>
    <t>SUROESTE</t>
  </si>
  <si>
    <t>V</t>
  </si>
  <si>
    <t>VALDESIA</t>
  </si>
  <si>
    <t>ENRIQUILLO</t>
  </si>
  <si>
    <t>VII</t>
  </si>
  <si>
    <t>EL VALLE</t>
  </si>
  <si>
    <t>SURESTE</t>
  </si>
  <si>
    <t>VIII</t>
  </si>
  <si>
    <t>YUMA</t>
  </si>
  <si>
    <t>IX</t>
  </si>
  <si>
    <t>HIGUAMO</t>
  </si>
  <si>
    <t>X</t>
  </si>
  <si>
    <t>OZAMA O METROPOLITANA</t>
  </si>
  <si>
    <t>VI</t>
  </si>
  <si>
    <t>I. CIBAO NORTE</t>
  </si>
  <si>
    <t>II. CIBAO SUR</t>
  </si>
  <si>
    <t>III. CIBAO NORDESTE</t>
  </si>
  <si>
    <t>IV. CIBAO NOROESTE</t>
  </si>
  <si>
    <t>IX. HIGUAMO</t>
  </si>
  <si>
    <t>V. VALDESIA</t>
  </si>
  <si>
    <t>VI. ENRIQUILLO</t>
  </si>
  <si>
    <t>VII. EL VALLE</t>
  </si>
  <si>
    <t>VIII. YUMA</t>
  </si>
  <si>
    <t>X. OZAMA O METROPOLITANA</t>
  </si>
  <si>
    <t>Pobreza e Inequidad Social</t>
  </si>
  <si>
    <t>Minería a cielo abierto</t>
  </si>
  <si>
    <t>Insidencia sobre los Recursos Forestales debido a la elevada migración ilegal de origen internacional</t>
  </si>
  <si>
    <t>Debilidad institucional para la gestión forestal y ausencia de ley sectorial forestal y otras leyes asociadas a la gestión del sector</t>
  </si>
  <si>
    <t>Turismo: Expansión del área turística</t>
  </si>
  <si>
    <t>Débil Educación Ambiental</t>
  </si>
  <si>
    <t>Causales de la deforestación y degradación de los bosques de la República Dominicana</t>
  </si>
  <si>
    <t>Tipo causal</t>
  </si>
  <si>
    <t>A</t>
  </si>
  <si>
    <t>B</t>
  </si>
  <si>
    <t>C</t>
  </si>
  <si>
    <t>D</t>
  </si>
  <si>
    <r>
      <t xml:space="preserve">Minería </t>
    </r>
    <r>
      <rPr>
        <sz val="10"/>
        <color rgb="FFFF0000"/>
        <rFont val="Calibri"/>
        <family val="2"/>
        <scheme val="minor"/>
      </rPr>
      <t>a cielo abierto</t>
    </r>
  </si>
  <si>
    <t>E</t>
  </si>
  <si>
    <t>F</t>
  </si>
  <si>
    <t>G</t>
  </si>
  <si>
    <t>H</t>
  </si>
  <si>
    <r>
      <rPr>
        <sz val="10"/>
        <color rgb="FFFF0000"/>
        <rFont val="Calibri"/>
        <family val="2"/>
        <scheme val="minor"/>
      </rPr>
      <t>Débil</t>
    </r>
    <r>
      <rPr>
        <sz val="10"/>
        <color theme="1"/>
        <rFont val="Calibri"/>
        <family val="2"/>
        <scheme val="minor"/>
      </rPr>
      <t xml:space="preserve"> Educación Ambiental</t>
    </r>
  </si>
  <si>
    <t>J</t>
  </si>
  <si>
    <r>
      <rPr>
        <sz val="10"/>
        <color rgb="FFFF0000"/>
        <rFont val="Calibri"/>
        <family val="2"/>
        <scheme val="minor"/>
      </rPr>
      <t xml:space="preserve">Insidencia sobre los Recursos Forestales </t>
    </r>
    <r>
      <rPr>
        <sz val="10"/>
        <color theme="1"/>
        <rFont val="Calibri"/>
        <family val="2"/>
        <scheme val="minor"/>
      </rPr>
      <t>debido a la elevada migración ilegal de origen internacional</t>
    </r>
  </si>
  <si>
    <t>K</t>
  </si>
  <si>
    <r>
      <t xml:space="preserve">Pobreza </t>
    </r>
    <r>
      <rPr>
        <sz val="10"/>
        <color rgb="FFFF0000"/>
        <rFont val="Calibri"/>
        <family val="2"/>
        <scheme val="minor"/>
      </rPr>
      <t>e Inequidad Social</t>
    </r>
  </si>
  <si>
    <t>L</t>
  </si>
  <si>
    <t>Muy alta</t>
  </si>
  <si>
    <t xml:space="preserve">Media </t>
  </si>
  <si>
    <t>Muy baja</t>
  </si>
  <si>
    <t>Causal Homologada Todas</t>
  </si>
  <si>
    <t>Causal Homologada: Deforestación</t>
  </si>
  <si>
    <t>Causal Homologada: Degradación</t>
  </si>
  <si>
    <t>Causal Homologada: indirectas</t>
  </si>
  <si>
    <t>Debilidad en la Institucionalidad Forestal</t>
  </si>
  <si>
    <t>Debilidad en las Políticas Públicas</t>
  </si>
  <si>
    <t>Manejo y uso insostenible de las tierras forestales</t>
  </si>
  <si>
    <t>Manejo y uso insostenible de las tierras para producción agrícola</t>
  </si>
  <si>
    <t>Manejo y uso insostenible de las tierras para producción ganadera</t>
  </si>
  <si>
    <t>DRIVERS DIRECTOS</t>
  </si>
  <si>
    <t>DRIVERS INDIRECTOS</t>
  </si>
  <si>
    <t>Causales: Escala Nacional</t>
  </si>
  <si>
    <t>Causales: Escala Macroregional</t>
  </si>
  <si>
    <t>Causales: Escala Regional</t>
  </si>
  <si>
    <t>Causales: Escala Provincial</t>
  </si>
  <si>
    <t>Drivers Nacionales</t>
  </si>
  <si>
    <t>CONTENIDO</t>
  </si>
  <si>
    <t>Seleccione un contenido para ver los detalles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</si>
</sst>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.0\ _€_-;\-* #,##0.0\ _€_-;_-* &quot;-&quot;??\ _€_-;_-@_-"/>
    <numFmt numFmtId="166" formatCode="0.0%"/>
    <numFmt numFmtId="167" formatCode="_-* #,##0.000\ _€_-;\-* #,##0.000\ _€_-;_-* &quot;-&quot;??\ _€_-;_-@_-"/>
    <numFmt numFmtId="168" formatCode="0.0000"/>
    <numFmt numFmtId="169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24"/>
      <color theme="9" tint="-0.499984740745262"/>
      <name val="Calibri"/>
      <family val="2"/>
      <scheme val="minor"/>
    </font>
    <font>
      <sz val="24"/>
      <color rgb="FF002060"/>
      <name val="Calibri"/>
      <family val="2"/>
      <scheme val="minor"/>
    </font>
    <font>
      <b/>
      <sz val="24"/>
      <color rgb="FF002060"/>
      <name val="Calibri"/>
      <family val="2"/>
      <scheme val="minor"/>
    </font>
    <font>
      <i/>
      <sz val="11"/>
      <color rgb="FF00206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5B8EA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66"/>
        <bgColor indexed="64"/>
      </patternFill>
    </fill>
  </fills>
  <borders count="1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6">
    <xf numFmtId="0" fontId="0" fillId="0" borderId="0"/>
    <xf numFmtId="0" fontId="1" fillId="2" borderId="1" applyNumberFormat="0" applyFon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7" borderId="0" applyNumberFormat="0" applyBorder="0" applyAlignment="0" applyProtection="0"/>
  </cellStyleXfs>
  <cellXfs count="20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2" borderId="1" xfId="1" applyFont="1" applyAlignment="1">
      <alignment vertical="center"/>
    </xf>
    <xf numFmtId="0" fontId="0" fillId="2" borderId="1" xfId="1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2" borderId="1" xfId="1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4" borderId="2" xfId="0" applyFill="1" applyBorder="1" applyAlignment="1">
      <alignment horizontal="center" vertical="center"/>
    </xf>
    <xf numFmtId="0" fontId="0" fillId="2" borderId="3" xfId="1" applyFont="1" applyBorder="1" applyAlignment="1">
      <alignment horizontal="center" vertical="center"/>
    </xf>
    <xf numFmtId="0" fontId="0" fillId="2" borderId="2" xfId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1" fontId="0" fillId="2" borderId="1" xfId="1" applyNumberFormat="1" applyFont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0" xfId="0"/>
    <xf numFmtId="0" fontId="0" fillId="0" borderId="6" xfId="0" applyBorder="1" applyAlignment="1">
      <alignment horizontal="center" vertical="center"/>
    </xf>
    <xf numFmtId="0" fontId="0" fillId="3" borderId="0" xfId="0" applyFill="1"/>
    <xf numFmtId="165" fontId="0" fillId="0" borderId="0" xfId="2" applyNumberFormat="1" applyFont="1"/>
    <xf numFmtId="0" fontId="0" fillId="0" borderId="2" xfId="0" applyNumberFormat="1" applyBorder="1" applyAlignment="1">
      <alignment horizontal="center" vertical="center"/>
    </xf>
    <xf numFmtId="0" fontId="0" fillId="2" borderId="1" xfId="1" applyFont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NumberFormat="1" applyBorder="1" applyAlignment="1">
      <alignment horizontal="center"/>
    </xf>
    <xf numFmtId="0" fontId="0" fillId="2" borderId="2" xfId="1" applyFon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164" fontId="2" fillId="2" borderId="1" xfId="2" applyFont="1" applyFill="1" applyBorder="1" applyAlignment="1">
      <alignment horizontal="center" vertical="center"/>
    </xf>
    <xf numFmtId="164" fontId="2" fillId="0" borderId="2" xfId="2" applyFont="1" applyBorder="1" applyAlignment="1">
      <alignment horizontal="center" vertical="center"/>
    </xf>
    <xf numFmtId="164" fontId="2" fillId="3" borderId="2" xfId="2" applyFont="1" applyFill="1" applyBorder="1" applyAlignment="1">
      <alignment horizontal="center" vertical="center"/>
    </xf>
    <xf numFmtId="164" fontId="2" fillId="4" borderId="2" xfId="2" applyFont="1" applyFill="1" applyBorder="1" applyAlignment="1">
      <alignment horizontal="center" vertical="center"/>
    </xf>
    <xf numFmtId="164" fontId="2" fillId="2" borderId="2" xfId="2" applyFont="1" applyFill="1" applyBorder="1" applyAlignment="1">
      <alignment horizontal="center" vertical="center"/>
    </xf>
    <xf numFmtId="164" fontId="2" fillId="0" borderId="5" xfId="2" applyFont="1" applyBorder="1" applyAlignment="1">
      <alignment horizontal="center" vertical="center"/>
    </xf>
    <xf numFmtId="166" fontId="0" fillId="0" borderId="0" xfId="3" applyNumberFormat="1" applyFont="1"/>
    <xf numFmtId="0" fontId="4" fillId="3" borderId="0" xfId="0" applyFont="1" applyFill="1"/>
    <xf numFmtId="0" fontId="3" fillId="2" borderId="1" xfId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0" fillId="0" borderId="6" xfId="0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top" wrapText="1"/>
    </xf>
    <xf numFmtId="0" fontId="5" fillId="5" borderId="7" xfId="0" applyFont="1" applyFill="1" applyBorder="1" applyAlignment="1">
      <alignment vertical="top" wrapText="1"/>
    </xf>
    <xf numFmtId="0" fontId="5" fillId="5" borderId="8" xfId="0" applyFont="1" applyFill="1" applyBorder="1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top"/>
    </xf>
    <xf numFmtId="0" fontId="0" fillId="6" borderId="0" xfId="0" applyFill="1"/>
    <xf numFmtId="165" fontId="0" fillId="6" borderId="0" xfId="2" applyNumberFormat="1" applyFont="1" applyFill="1"/>
    <xf numFmtId="166" fontId="0" fillId="6" borderId="0" xfId="3" applyNumberFormat="1" applyFont="1" applyFill="1"/>
    <xf numFmtId="164" fontId="0" fillId="0" borderId="0" xfId="0" applyNumberFormat="1"/>
    <xf numFmtId="0" fontId="0" fillId="8" borderId="0" xfId="0" applyFill="1"/>
    <xf numFmtId="164" fontId="0" fillId="8" borderId="0" xfId="0" applyNumberFormat="1" applyFill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6" fillId="7" borderId="0" xfId="5"/>
    <xf numFmtId="0" fontId="0" fillId="9" borderId="0" xfId="0" applyFill="1"/>
    <xf numFmtId="0" fontId="0" fillId="10" borderId="0" xfId="0" applyFill="1"/>
    <xf numFmtId="0" fontId="0" fillId="11" borderId="0" xfId="0" applyFill="1"/>
    <xf numFmtId="167" fontId="0" fillId="11" borderId="0" xfId="2" applyNumberFormat="1" applyFont="1" applyFill="1"/>
    <xf numFmtId="0" fontId="2" fillId="11" borderId="0" xfId="0" applyFont="1" applyFill="1"/>
    <xf numFmtId="0" fontId="2" fillId="3" borderId="0" xfId="0" applyFont="1" applyFill="1"/>
    <xf numFmtId="167" fontId="0" fillId="0" borderId="0" xfId="0" applyNumberFormat="1"/>
    <xf numFmtId="0" fontId="7" fillId="0" borderId="0" xfId="0" applyFont="1" applyAlignment="1">
      <alignment vertical="center"/>
    </xf>
    <xf numFmtId="0" fontId="8" fillId="0" borderId="0" xfId="0" applyFont="1"/>
    <xf numFmtId="0" fontId="9" fillId="0" borderId="0" xfId="0" applyFont="1"/>
    <xf numFmtId="0" fontId="0" fillId="12" borderId="0" xfId="0" applyFill="1"/>
    <xf numFmtId="0" fontId="9" fillId="0" borderId="0" xfId="0" pivotButton="1" applyFont="1" applyAlignment="1">
      <alignment vertical="center"/>
    </xf>
    <xf numFmtId="0" fontId="0" fillId="0" borderId="0" xfId="0" applyNumberForma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0" fillId="13" borderId="0" xfId="0" applyFill="1"/>
    <xf numFmtId="0" fontId="0" fillId="0" borderId="0" xfId="0" applyFill="1"/>
    <xf numFmtId="0" fontId="2" fillId="0" borderId="0" xfId="0" applyFont="1" applyFill="1" applyAlignment="1">
      <alignment horizontal="center" vertical="center" wrapText="1"/>
    </xf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0" fillId="24" borderId="0" xfId="0" applyFill="1"/>
    <xf numFmtId="0" fontId="0" fillId="25" borderId="0" xfId="0" applyFill="1"/>
    <xf numFmtId="167" fontId="0" fillId="25" borderId="0" xfId="2" applyNumberFormat="1" applyFont="1" applyFill="1"/>
    <xf numFmtId="167" fontId="0" fillId="20" borderId="0" xfId="2" applyNumberFormat="1" applyFont="1" applyFill="1"/>
    <xf numFmtId="167" fontId="0" fillId="17" borderId="0" xfId="2" applyNumberFormat="1" applyFont="1" applyFill="1"/>
    <xf numFmtId="167" fontId="0" fillId="0" borderId="0" xfId="2" applyNumberFormat="1" applyFont="1"/>
    <xf numFmtId="167" fontId="0" fillId="3" borderId="0" xfId="2" applyNumberFormat="1" applyFont="1" applyFill="1"/>
    <xf numFmtId="167" fontId="0" fillId="22" borderId="0" xfId="2" applyNumberFormat="1" applyFont="1" applyFill="1"/>
    <xf numFmtId="167" fontId="0" fillId="19" borderId="0" xfId="2" applyNumberFormat="1" applyFont="1" applyFill="1"/>
    <xf numFmtId="167" fontId="0" fillId="26" borderId="0" xfId="2" applyNumberFormat="1" applyFont="1" applyFill="1"/>
    <xf numFmtId="167" fontId="0" fillId="18" borderId="0" xfId="2" applyNumberFormat="1" applyFont="1" applyFill="1"/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9" borderId="0" xfId="0" applyNumberFormat="1" applyFill="1" applyAlignment="1">
      <alignment horizontal="center"/>
    </xf>
    <xf numFmtId="169" fontId="0" fillId="10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169" fontId="0" fillId="11" borderId="0" xfId="0" applyNumberFormat="1" applyFill="1" applyAlignment="1">
      <alignment horizontal="center"/>
    </xf>
    <xf numFmtId="169" fontId="0" fillId="17" borderId="0" xfId="0" applyNumberFormat="1" applyFill="1" applyAlignment="1">
      <alignment horizontal="center"/>
    </xf>
    <xf numFmtId="169" fontId="0" fillId="21" borderId="0" xfId="0" applyNumberFormat="1" applyFill="1" applyAlignment="1">
      <alignment horizontal="center"/>
    </xf>
    <xf numFmtId="169" fontId="0" fillId="20" borderId="0" xfId="0" applyNumberFormat="1" applyFill="1" applyAlignment="1">
      <alignment horizontal="center"/>
    </xf>
    <xf numFmtId="169" fontId="0" fillId="22" borderId="0" xfId="0" applyNumberFormat="1" applyFill="1" applyAlignment="1">
      <alignment horizontal="center"/>
    </xf>
    <xf numFmtId="169" fontId="0" fillId="19" borderId="0" xfId="0" applyNumberFormat="1" applyFill="1" applyAlignment="1">
      <alignment horizontal="center"/>
    </xf>
    <xf numFmtId="169" fontId="0" fillId="18" borderId="0" xfId="0" applyNumberFormat="1" applyFill="1" applyAlignment="1">
      <alignment horizontal="center"/>
    </xf>
    <xf numFmtId="169" fontId="0" fillId="25" borderId="0" xfId="0" applyNumberFormat="1" applyFill="1" applyAlignment="1">
      <alignment horizontal="center"/>
    </xf>
    <xf numFmtId="167" fontId="0" fillId="11" borderId="0" xfId="2" applyNumberFormat="1" applyFont="1" applyFill="1" applyAlignment="1">
      <alignment horizontal="center"/>
    </xf>
    <xf numFmtId="167" fontId="0" fillId="17" borderId="0" xfId="2" applyNumberFormat="1" applyFont="1" applyFill="1" applyAlignment="1">
      <alignment horizontal="center"/>
    </xf>
    <xf numFmtId="167" fontId="0" fillId="25" borderId="0" xfId="2" applyNumberFormat="1" applyFont="1" applyFill="1" applyAlignment="1">
      <alignment horizontal="center"/>
    </xf>
    <xf numFmtId="167" fontId="0" fillId="20" borderId="0" xfId="2" applyNumberFormat="1" applyFont="1" applyFill="1" applyAlignment="1">
      <alignment horizontal="center"/>
    </xf>
    <xf numFmtId="167" fontId="0" fillId="19" borderId="0" xfId="2" applyNumberFormat="1" applyFont="1" applyFill="1" applyAlignment="1">
      <alignment horizontal="center"/>
    </xf>
    <xf numFmtId="167" fontId="0" fillId="22" borderId="0" xfId="2" applyNumberFormat="1" applyFont="1" applyFill="1" applyAlignment="1">
      <alignment horizontal="center"/>
    </xf>
    <xf numFmtId="167" fontId="0" fillId="26" borderId="0" xfId="2" applyNumberFormat="1" applyFont="1" applyFill="1" applyAlignment="1">
      <alignment horizontal="center"/>
    </xf>
    <xf numFmtId="167" fontId="0" fillId="3" borderId="0" xfId="2" applyNumberFormat="1" applyFont="1" applyFill="1" applyAlignment="1">
      <alignment horizontal="center"/>
    </xf>
    <xf numFmtId="167" fontId="0" fillId="18" borderId="0" xfId="2" applyNumberFormat="1" applyFont="1" applyFill="1" applyAlignment="1">
      <alignment horizontal="center"/>
    </xf>
    <xf numFmtId="167" fontId="0" fillId="22" borderId="0" xfId="0" applyNumberFormat="1" applyFill="1" applyAlignment="1">
      <alignment horizontal="center"/>
    </xf>
    <xf numFmtId="167" fontId="0" fillId="20" borderId="0" xfId="0" applyNumberFormat="1" applyFill="1" applyAlignment="1">
      <alignment horizontal="center"/>
    </xf>
    <xf numFmtId="167" fontId="0" fillId="19" borderId="0" xfId="0" applyNumberFormat="1" applyFill="1" applyAlignment="1">
      <alignment horizontal="center"/>
    </xf>
    <xf numFmtId="167" fontId="0" fillId="17" borderId="0" xfId="0" applyNumberFormat="1" applyFill="1" applyAlignment="1">
      <alignment horizontal="center"/>
    </xf>
    <xf numFmtId="167" fontId="0" fillId="3" borderId="0" xfId="0" applyNumberFormat="1" applyFill="1" applyAlignment="1">
      <alignment horizontal="center"/>
    </xf>
    <xf numFmtId="167" fontId="0" fillId="24" borderId="0" xfId="0" applyNumberFormat="1" applyFill="1" applyAlignment="1">
      <alignment horizontal="center"/>
    </xf>
    <xf numFmtId="0" fontId="0" fillId="27" borderId="0" xfId="0" applyFill="1"/>
    <xf numFmtId="167" fontId="0" fillId="27" borderId="0" xfId="0" applyNumberFormat="1" applyFill="1" applyAlignment="1">
      <alignment horizontal="center"/>
    </xf>
    <xf numFmtId="167" fontId="0" fillId="14" borderId="0" xfId="0" applyNumberFormat="1" applyFill="1" applyAlignment="1">
      <alignment horizontal="center"/>
    </xf>
    <xf numFmtId="167" fontId="0" fillId="25" borderId="0" xfId="0" applyNumberFormat="1" applyFill="1" applyAlignment="1">
      <alignment horizontal="center"/>
    </xf>
    <xf numFmtId="167" fontId="0" fillId="6" borderId="0" xfId="0" applyNumberFormat="1" applyFill="1" applyAlignment="1">
      <alignment horizontal="center"/>
    </xf>
    <xf numFmtId="167" fontId="0" fillId="16" borderId="0" xfId="0" applyNumberFormat="1" applyFill="1" applyAlignment="1">
      <alignment horizontal="center"/>
    </xf>
    <xf numFmtId="167" fontId="0" fillId="15" borderId="0" xfId="0" applyNumberFormat="1" applyFill="1" applyAlignment="1">
      <alignment horizontal="center"/>
    </xf>
    <xf numFmtId="0" fontId="0" fillId="28" borderId="0" xfId="0" applyFill="1"/>
    <xf numFmtId="167" fontId="0" fillId="28" borderId="0" xfId="0" applyNumberFormat="1" applyFill="1" applyAlignment="1">
      <alignment horizontal="center"/>
    </xf>
    <xf numFmtId="0" fontId="0" fillId="29" borderId="0" xfId="0" applyFill="1"/>
    <xf numFmtId="167" fontId="0" fillId="29" borderId="0" xfId="0" applyNumberFormat="1" applyFill="1" applyAlignment="1">
      <alignment horizontal="center"/>
    </xf>
    <xf numFmtId="167" fontId="0" fillId="9" borderId="0" xfId="0" applyNumberFormat="1" applyFill="1" applyAlignment="1">
      <alignment horizontal="center"/>
    </xf>
    <xf numFmtId="167" fontId="0" fillId="10" borderId="0" xfId="0" applyNumberFormat="1" applyFill="1" applyAlignment="1">
      <alignment horizontal="center"/>
    </xf>
    <xf numFmtId="0" fontId="0" fillId="30" borderId="0" xfId="0" applyFill="1"/>
    <xf numFmtId="167" fontId="0" fillId="30" borderId="0" xfId="0" applyNumberFormat="1" applyFill="1" applyAlignment="1">
      <alignment horizontal="center"/>
    </xf>
    <xf numFmtId="0" fontId="0" fillId="31" borderId="0" xfId="0" applyFill="1"/>
    <xf numFmtId="167" fontId="0" fillId="31" borderId="0" xfId="0" applyNumberFormat="1" applyFill="1" applyAlignment="1">
      <alignment horizontal="center"/>
    </xf>
    <xf numFmtId="0" fontId="0" fillId="32" borderId="0" xfId="0" applyFill="1"/>
    <xf numFmtId="167" fontId="0" fillId="32" borderId="0" xfId="0" applyNumberFormat="1" applyFill="1" applyAlignment="1">
      <alignment horizontal="center"/>
    </xf>
    <xf numFmtId="0" fontId="0" fillId="33" borderId="0" xfId="0" applyFill="1"/>
    <xf numFmtId="167" fontId="0" fillId="33" borderId="0" xfId="0" applyNumberFormat="1" applyFill="1" applyAlignment="1">
      <alignment horizontal="center"/>
    </xf>
    <xf numFmtId="167" fontId="0" fillId="21" borderId="0" xfId="0" applyNumberFormat="1" applyFill="1" applyAlignment="1">
      <alignment horizontal="center"/>
    </xf>
    <xf numFmtId="0" fontId="0" fillId="34" borderId="0" xfId="0" applyFill="1"/>
    <xf numFmtId="167" fontId="0" fillId="34" borderId="0" xfId="0" applyNumberFormat="1" applyFill="1" applyAlignment="1">
      <alignment horizontal="center"/>
    </xf>
    <xf numFmtId="0" fontId="0" fillId="35" borderId="0" xfId="0" applyFill="1"/>
    <xf numFmtId="167" fontId="0" fillId="35" borderId="0" xfId="0" applyNumberFormat="1" applyFill="1" applyAlignment="1">
      <alignment horizontal="center"/>
    </xf>
    <xf numFmtId="0" fontId="0" fillId="36" borderId="0" xfId="0" applyFill="1"/>
    <xf numFmtId="167" fontId="0" fillId="36" borderId="0" xfId="0" applyNumberFormat="1" applyFill="1" applyAlignment="1">
      <alignment horizontal="center"/>
    </xf>
    <xf numFmtId="0" fontId="0" fillId="37" borderId="0" xfId="0" applyFill="1"/>
    <xf numFmtId="167" fontId="0" fillId="37" borderId="0" xfId="0" applyNumberFormat="1" applyFill="1" applyAlignment="1">
      <alignment horizontal="center"/>
    </xf>
    <xf numFmtId="0" fontId="0" fillId="38" borderId="0" xfId="0" applyFill="1"/>
    <xf numFmtId="167" fontId="0" fillId="38" borderId="0" xfId="0" applyNumberFormat="1" applyFill="1" applyAlignment="1">
      <alignment horizontal="center"/>
    </xf>
    <xf numFmtId="0" fontId="0" fillId="39" borderId="0" xfId="0" applyFill="1"/>
    <xf numFmtId="167" fontId="0" fillId="39" borderId="0" xfId="0" applyNumberFormat="1" applyFill="1" applyAlignment="1">
      <alignment horizontal="center"/>
    </xf>
    <xf numFmtId="0" fontId="0" fillId="40" borderId="0" xfId="0" applyFill="1"/>
    <xf numFmtId="167" fontId="0" fillId="40" borderId="0" xfId="0" applyNumberFormat="1" applyFill="1" applyAlignment="1">
      <alignment horizontal="center"/>
    </xf>
    <xf numFmtId="0" fontId="0" fillId="41" borderId="0" xfId="0" applyFill="1"/>
    <xf numFmtId="167" fontId="0" fillId="41" borderId="0" xfId="0" applyNumberFormat="1" applyFill="1" applyAlignment="1">
      <alignment horizontal="center"/>
    </xf>
    <xf numFmtId="0" fontId="0" fillId="42" borderId="0" xfId="0" applyFill="1"/>
    <xf numFmtId="167" fontId="0" fillId="42" borderId="0" xfId="0" applyNumberFormat="1" applyFill="1" applyAlignment="1">
      <alignment horizontal="center"/>
    </xf>
    <xf numFmtId="0" fontId="5" fillId="23" borderId="0" xfId="0" applyFont="1" applyFill="1"/>
    <xf numFmtId="0" fontId="11" fillId="0" borderId="0" xfId="0" applyFont="1"/>
    <xf numFmtId="0" fontId="5" fillId="0" borderId="0" xfId="0" pivotButton="1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167" fontId="0" fillId="0" borderId="0" xfId="0" applyNumberFormat="1" applyAlignment="1">
      <alignment horizontal="center"/>
    </xf>
    <xf numFmtId="0" fontId="12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vertical="center" wrapText="1"/>
    </xf>
    <xf numFmtId="0" fontId="12" fillId="0" borderId="9" xfId="0" applyFont="1" applyBorder="1" applyAlignment="1">
      <alignment horizontal="center"/>
    </xf>
    <xf numFmtId="0" fontId="14" fillId="0" borderId="9" xfId="0" applyFont="1" applyBorder="1" applyAlignment="1">
      <alignment vertical="center" wrapText="1"/>
    </xf>
    <xf numFmtId="0" fontId="0" fillId="0" borderId="0" xfId="0" applyAlignment="1">
      <alignment horizontal="right"/>
    </xf>
    <xf numFmtId="0" fontId="8" fillId="0" borderId="0" xfId="0" applyFont="1" applyFill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/>
    </xf>
    <xf numFmtId="0" fontId="0" fillId="0" borderId="0" xfId="0" pivotButton="1" applyAlignment="1">
      <alignment vertical="top"/>
    </xf>
    <xf numFmtId="168" fontId="0" fillId="0" borderId="0" xfId="0" applyNumberFormat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0" xfId="0" pivotButton="1" applyFont="1" applyAlignment="1">
      <alignment vertical="top"/>
    </xf>
    <xf numFmtId="0" fontId="15" fillId="0" borderId="0" xfId="0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164" fontId="7" fillId="0" borderId="0" xfId="0" applyNumberFormat="1" applyFont="1" applyFill="1" applyAlignment="1">
      <alignment horizontal="center"/>
    </xf>
    <xf numFmtId="0" fontId="19" fillId="0" borderId="0" xfId="0" applyFont="1"/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</cellXfs>
  <cellStyles count="6">
    <cellStyle name="Comma" xfId="2" builtinId="3"/>
    <cellStyle name="Millares 2" xfId="4" xr:uid="{00000000-0005-0000-0000-000001000000}"/>
    <cellStyle name="Neutral" xfId="5" builtinId="28"/>
    <cellStyle name="Normal" xfId="0" builtinId="0"/>
    <cellStyle name="Note" xfId="1" builtinId="10"/>
    <cellStyle name="Percent" xfId="3" builtinId="5"/>
  </cellStyles>
  <dxfs count="370">
    <dxf>
      <font>
        <color auto="1"/>
      </font>
    </dxf>
    <dxf>
      <font>
        <color auto="1"/>
      </font>
    </dxf>
    <dxf>
      <font>
        <color auto="1"/>
      </font>
    </dxf>
    <dxf>
      <font>
        <sz val="12"/>
      </font>
    </dxf>
    <dxf>
      <alignment vertical="center"/>
    </dxf>
    <dxf>
      <alignment vertical="center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alignment horizontal="left"/>
    </dxf>
    <dxf>
      <alignment vertical="center"/>
    </dxf>
    <dxf>
      <alignment wrapText="1"/>
    </dxf>
    <dxf>
      <alignment horizont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horizontal="center"/>
    </dxf>
    <dxf>
      <font>
        <sz val="12"/>
      </font>
    </dxf>
    <dxf>
      <font>
        <sz val="12"/>
      </font>
    </dxf>
    <dxf>
      <font>
        <b/>
      </font>
    </dxf>
    <dxf>
      <font>
        <sz val="14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* #,##0.0\ _€_-;\-* #,##0.0\ _€_-;_-* &quot;-&quot;??\ _€_-;_-@_-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* #,##0.0\ _€_-;\-* #,##0.0\ _€_-;_-* &quot;-&quot;??\ _€_-;_-@_-"/>
    </dxf>
    <dxf>
      <alignment vertical="top"/>
    </dxf>
    <dxf>
      <alignment wrapText="1"/>
    </dxf>
    <dxf>
      <alignment horizontal="left"/>
    </dxf>
    <dxf>
      <alignment vertical="top"/>
    </dxf>
    <dxf>
      <alignment horizontal="left"/>
    </dxf>
    <dxf>
      <alignment wrapText="1"/>
    </dxf>
    <dxf>
      <alignment vertical="top"/>
    </dxf>
    <dxf>
      <alignment horizontal="left"/>
    </dxf>
    <dxf>
      <alignment vertical="top"/>
    </dxf>
    <dxf>
      <alignment wrapText="1"/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numFmt numFmtId="164" formatCode="_-* #,##0.00\ _€_-;\-* #,##0.00\ _€_-;_-* &quot;-&quot;??\ _€_-;_-@_-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/>
      </font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  <border outline="0">
        <left style="thin">
          <color rgb="FFB2B2B2"/>
        </left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  <border outline="0">
        <right style="thin">
          <color rgb="FFB2B2B2"/>
        </right>
      </border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alignment vertical="top"/>
    </dxf>
    <dxf>
      <alignment horizontal="center"/>
    </dxf>
    <dxf>
      <numFmt numFmtId="168" formatCode="0.0000"/>
    </dxf>
    <dxf>
      <alignment vertical="top"/>
    </dxf>
    <dxf>
      <alignment wrapText="1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1"/>
      </font>
    </dxf>
    <dxf>
      <font>
        <b/>
      </font>
    </dxf>
    <dxf>
      <alignment horizontal="left"/>
    </dxf>
    <dxf>
      <numFmt numFmtId="164" formatCode="_-* #,##0.00\ _€_-;\-* #,##0.00\ _€_-;_-* &quot;-&quot;??\ _€_-;_-@_-"/>
    </dxf>
    <dxf>
      <font>
        <b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alignment horizontal="center"/>
    </dxf>
    <dxf>
      <alignment horizontal="center"/>
    </dxf>
    <dxf>
      <font>
        <b/>
      </font>
    </dxf>
    <dxf>
      <font>
        <sz val="14"/>
      </font>
    </dxf>
    <dxf>
      <font>
        <b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vertical="center"/>
    </dxf>
    <dxf>
      <font>
        <b/>
      </font>
    </dxf>
    <dxf>
      <numFmt numFmtId="167" formatCode="_-* #,##0.000\ _€_-;\-* #,##0.000\ _€_-;_-* &quot;-&quot;??\ _€_-;_-@_-"/>
    </dxf>
    <dxf>
      <numFmt numFmtId="167" formatCode="_-* #,##0.000\ _€_-;\-* #,##0.000\ _€_-;_-* &quot;-&quot;??\ _€_-;_-@_-"/>
    </dxf>
    <dxf>
      <numFmt numFmtId="0" formatCode="General"/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color auto="1"/>
      </font>
    </dxf>
    <dxf>
      <numFmt numFmtId="167" formatCode="_-* #,##0.000\ _€_-;\-* #,##0.000\ _€_-;_-* &quot;-&quot;??\ _€_-;_-@_-"/>
    </dxf>
    <dxf>
      <alignment horizontal="center"/>
    </dxf>
    <dxf>
      <numFmt numFmtId="169" formatCode="0.000"/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theme="2" tint="-0.249977111117893"/>
        </patternFill>
      </fill>
    </dxf>
    <dxf>
      <fill>
        <patternFill patternType="solid">
          <bgColor rgb="FF99FF66"/>
        </patternFill>
      </fill>
    </dxf>
    <dxf>
      <fill>
        <patternFill patternType="solid">
          <bgColor rgb="FF99FF66"/>
        </patternFill>
      </fill>
    </dxf>
    <dxf>
      <fill>
        <patternFill patternType="solid">
          <bgColor rgb="FF99FF66"/>
        </patternFill>
      </fill>
    </dxf>
    <dxf>
      <fill>
        <patternFill patternType="solid">
          <bgColor rgb="FF99FF66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99FF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FF5050"/>
        </patternFill>
      </fill>
    </dxf>
    <dxf>
      <fill>
        <patternFill patternType="solid">
          <bgColor rgb="FF66CCFF"/>
        </patternFill>
      </fill>
    </dxf>
    <dxf>
      <fill>
        <patternFill patternType="solid">
          <bgColor rgb="FF66CCFF"/>
        </patternFill>
      </fill>
    </dxf>
    <dxf>
      <fill>
        <patternFill patternType="solid">
          <bgColor rgb="FF66CCFF"/>
        </patternFill>
      </fill>
    </dxf>
    <dxf>
      <fill>
        <patternFill patternType="solid">
          <bgColor rgb="FF66CC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rgb="FFCCFFFF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theme="7" tint="-0.249977111117893"/>
        </patternFill>
      </fill>
    </dxf>
    <dxf>
      <fill>
        <patternFill patternType="solid">
          <bgColor rgb="FF00CCFF"/>
        </patternFill>
      </fill>
    </dxf>
    <dxf>
      <fill>
        <patternFill patternType="solid">
          <bgColor rgb="FF00CCFF"/>
        </patternFill>
      </fill>
    </dxf>
    <dxf>
      <fill>
        <patternFill patternType="solid">
          <bgColor rgb="FF00CCFF"/>
        </patternFill>
      </fill>
    </dxf>
    <dxf>
      <fill>
        <patternFill patternType="solid">
          <bgColor rgb="FF00CCFF"/>
        </patternFill>
      </fill>
    </dxf>
    <dxf>
      <fill>
        <patternFill patternType="solid">
          <bgColor rgb="FF00CC66"/>
        </patternFill>
      </fill>
    </dxf>
    <dxf>
      <fill>
        <patternFill patternType="solid">
          <bgColor rgb="FF00CC66"/>
        </patternFill>
      </fill>
    </dxf>
    <dxf>
      <fill>
        <patternFill patternType="solid">
          <bgColor rgb="FF00CC66"/>
        </patternFill>
      </fill>
    </dxf>
    <dxf>
      <fill>
        <patternFill patternType="solid">
          <bgColor rgb="FF00CC66"/>
        </patternFill>
      </fill>
    </dxf>
    <dxf>
      <fill>
        <patternFill patternType="solid">
          <bgColor rgb="FFFF6600"/>
        </patternFill>
      </fill>
    </dxf>
    <dxf>
      <fill>
        <patternFill patternType="solid">
          <bgColor rgb="FFFF6600"/>
        </patternFill>
      </fill>
    </dxf>
    <dxf>
      <fill>
        <patternFill patternType="solid">
          <bgColor rgb="FFFF6600"/>
        </patternFill>
      </fill>
    </dxf>
    <dxf>
      <fill>
        <patternFill patternType="solid">
          <bgColor rgb="FFFF6600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FFCC99"/>
        </patternFill>
      </fill>
    </dxf>
    <dxf>
      <fill>
        <patternFill patternType="solid">
          <bgColor rgb="FFFFCC99"/>
        </patternFill>
      </fill>
    </dxf>
    <dxf>
      <fill>
        <patternFill patternType="solid">
          <bgColor rgb="FFFFCC99"/>
        </patternFill>
      </fill>
    </dxf>
    <dxf>
      <fill>
        <patternFill patternType="solid">
          <bgColor rgb="FFFFCC99"/>
        </patternFill>
      </fill>
    </dxf>
    <dxf>
      <fill>
        <patternFill patternType="solid">
          <bgColor rgb="FF00FF99"/>
        </patternFill>
      </fill>
    </dxf>
    <dxf>
      <fill>
        <patternFill patternType="solid">
          <bgColor rgb="FF00FF99"/>
        </patternFill>
      </fill>
    </dxf>
    <dxf>
      <fill>
        <patternFill patternType="solid">
          <bgColor rgb="FF00FF99"/>
        </patternFill>
      </fill>
    </dxf>
    <dxf>
      <fill>
        <patternFill patternType="solid">
          <bgColor rgb="FF00FF99"/>
        </patternFill>
      </fill>
    </dxf>
    <dxf>
      <fill>
        <patternFill patternType="solid">
          <bgColor rgb="FFFF66CC"/>
        </patternFill>
      </fill>
    </dxf>
    <dxf>
      <fill>
        <patternFill patternType="solid">
          <bgColor rgb="FFFF66CC"/>
        </patternFill>
      </fill>
    </dxf>
    <dxf>
      <fill>
        <patternFill patternType="solid">
          <bgColor rgb="FFFF66CC"/>
        </patternFill>
      </fill>
    </dxf>
    <dxf>
      <fill>
        <patternFill patternType="solid">
          <bgColor rgb="FFFF66CC"/>
        </patternFill>
      </fill>
    </dxf>
    <dxf>
      <fill>
        <patternFill patternType="solid">
          <bgColor rgb="FFFFCC00"/>
        </patternFill>
      </fill>
    </dxf>
    <dxf>
      <fill>
        <patternFill patternType="solid">
          <bgColor rgb="FFFFCC00"/>
        </patternFill>
      </fill>
    </dxf>
    <dxf>
      <fill>
        <patternFill patternType="solid">
          <bgColor rgb="FFFFCC00"/>
        </patternFill>
      </fill>
    </dxf>
    <dxf>
      <fill>
        <patternFill patternType="solid">
          <bgColor rgb="FFFFCC00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CCFFCC"/>
        </patternFill>
      </fill>
    </dxf>
    <dxf>
      <fill>
        <patternFill patternType="solid">
          <bgColor rgb="FFCCFFCC"/>
        </patternFill>
      </fill>
    </dxf>
    <dxf>
      <fill>
        <patternFill patternType="solid">
          <bgColor rgb="FFCCFFCC"/>
        </patternFill>
      </fill>
    </dxf>
    <dxf>
      <fill>
        <patternFill patternType="solid">
          <bgColor rgb="FFCCFFCC"/>
        </patternFill>
      </fill>
    </dxf>
    <dxf>
      <fill>
        <patternFill patternType="solid">
          <bgColor rgb="FFD5B8EA"/>
        </patternFill>
      </fill>
    </dxf>
    <dxf>
      <fill>
        <patternFill patternType="solid">
          <bgColor rgb="FFD5B8EA"/>
        </patternFill>
      </fill>
    </dxf>
    <dxf>
      <fill>
        <patternFill patternType="solid">
          <bgColor rgb="FFD5B8EA"/>
        </patternFill>
      </fill>
    </dxf>
    <dxf>
      <fill>
        <patternFill patternType="solid">
          <bgColor rgb="FFD5B8EA"/>
        </patternFill>
      </fill>
    </dxf>
    <dxf>
      <fill>
        <patternFill patternType="solid">
          <bgColor rgb="FF66FF99"/>
        </patternFill>
      </fill>
    </dxf>
    <dxf>
      <fill>
        <patternFill patternType="solid">
          <bgColor rgb="FF66FF99"/>
        </patternFill>
      </fill>
    </dxf>
    <dxf>
      <fill>
        <patternFill patternType="solid">
          <bgColor rgb="FF66FF99"/>
        </patternFill>
      </fill>
    </dxf>
    <dxf>
      <fill>
        <patternFill patternType="solid">
          <bgColor rgb="FF66FF99"/>
        </patternFill>
      </fill>
    </dxf>
    <dxf>
      <fill>
        <patternFill patternType="solid">
          <bgColor rgb="FFFF99CC"/>
        </patternFill>
      </fill>
    </dxf>
    <dxf>
      <fill>
        <patternFill patternType="solid">
          <bgColor rgb="FFFF99CC"/>
        </patternFill>
      </fill>
    </dxf>
    <dxf>
      <fill>
        <patternFill patternType="solid">
          <bgColor rgb="FFFF99CC"/>
        </patternFill>
      </fill>
    </dxf>
    <dxf>
      <fill>
        <patternFill patternType="solid">
          <bgColor rgb="FFFF99CC"/>
        </patternFill>
      </fill>
    </dxf>
    <dxf>
      <fill>
        <patternFill patternType="solid">
          <bgColor rgb="FFCCCC00"/>
        </patternFill>
      </fill>
    </dxf>
    <dxf>
      <fill>
        <patternFill patternType="solid">
          <bgColor rgb="FFCCCC00"/>
        </patternFill>
      </fill>
    </dxf>
    <dxf>
      <fill>
        <patternFill patternType="solid">
          <bgColor rgb="FFCCCC00"/>
        </patternFill>
      </fill>
    </dxf>
    <dxf>
      <fill>
        <patternFill patternType="solid">
          <bgColor rgb="FFCCCC00"/>
        </patternFill>
      </fill>
    </dxf>
    <dxf>
      <alignment horizontal="center"/>
    </dxf>
    <dxf>
      <numFmt numFmtId="167" formatCode="_-* #,##0.000\ _€_-;\-* #,##0.000\ _€_-;_-* &quot;-&quot;??\ _€_-;_-@_-"/>
    </dxf>
    <dxf>
      <alignment horizontal="center"/>
    </dxf>
    <dxf>
      <numFmt numFmtId="167" formatCode="_-* #,##0.000\ _€_-;\-* #,##0.000\ _€_-;_-* &quot;-&quot;??\ _€_-;_-@_-"/>
    </dxf>
    <dxf>
      <numFmt numFmtId="167" formatCode="_-* #,##0.000\ _€_-;\-* #,##0.000\ _€_-;_-* &quot;-&quot;??\ _€_-;_-@_-"/>
    </dxf>
    <dxf>
      <numFmt numFmtId="0" formatCode="General"/>
    </dxf>
    <dxf>
      <numFmt numFmtId="169" formatCode="0.000"/>
    </dxf>
    <dxf>
      <alignment horizontal="center"/>
    </dxf>
    <dxf>
      <numFmt numFmtId="2" formatCode="0.00"/>
    </dxf>
    <dxf>
      <fill>
        <patternFill patternType="solid">
          <bgColor rgb="FFFFFF00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alignment vertical="top"/>
    </dxf>
    <dxf>
      <alignment vertical="top"/>
    </dxf>
    <dxf>
      <font>
        <b/>
      </font>
    </dxf>
    <dxf>
      <alignment horizontal="center"/>
    </dxf>
    <dxf>
      <alignment vertical="top"/>
    </dxf>
    <dxf>
      <alignment wrapText="1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numFmt numFmtId="167" formatCode="_-* #,##0.000\ _€_-;\-* #,##0.000\ _€_-;_-* &quot;-&quot;??\ _€_-;_-@_-"/>
    </dxf>
    <dxf>
      <alignment horizontal="center" vertical="top" textRotation="0" wrapText="0" indent="0" justifyLastLine="0" shrinkToFit="0" readingOrder="0"/>
    </dxf>
    <dxf>
      <numFmt numFmtId="168" formatCode="0.0000"/>
      <alignment horizontal="center" vertical="top" textRotation="0" wrapText="0" indent="0" justifyLastLine="0" shrinkToFit="0" readingOrder="0"/>
    </dxf>
    <dxf>
      <numFmt numFmtId="168" formatCode="0.0000"/>
      <alignment horizontal="center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center"/>
    </dxf>
    <dxf>
      <numFmt numFmtId="168" formatCode="0.0000"/>
    </dxf>
    <dxf>
      <alignment horizontal="center"/>
    </dxf>
    <dxf>
      <alignment wrapText="1"/>
    </dxf>
    <dxf>
      <alignment vertical="top"/>
    </dxf>
    <dxf>
      <alignment vertical="top"/>
    </dxf>
    <dxf>
      <numFmt numFmtId="168" formatCode="0.0000"/>
    </dxf>
    <dxf>
      <alignment horizontal="center"/>
    </dxf>
    <dxf>
      <numFmt numFmtId="0" formatCode="General"/>
    </dxf>
    <dxf>
      <alignment horizontal="general"/>
    </dxf>
    <dxf>
      <numFmt numFmtId="167" formatCode="_-* #,##0.000\ _€_-;\-* #,##0.000\ _€_-;_-* &quot;-&quot;??\ _€_-;_-@_-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alignment horizontal="left" vertical="top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03C73"/>
      <color rgb="FF0033CC"/>
      <color rgb="FF99FF66"/>
      <color rgb="FF076834"/>
      <color rgb="FFFF99FF"/>
      <color rgb="FFFFFF99"/>
      <color rgb="FFFF5050"/>
      <color rgb="FF66CCFF"/>
      <color rgb="FFCCFFFF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9" Type="http://schemas.microsoft.com/office/2007/relationships/slicerCache" Target="slicerCaches/slicerCache11.xml"/><Relationship Id="rId21" Type="http://schemas.openxmlformats.org/officeDocument/2006/relationships/worksheet" Target="worksheets/sheet21.xml"/><Relationship Id="rId34" Type="http://schemas.microsoft.com/office/2007/relationships/slicerCache" Target="slicerCaches/slicerCache6.xml"/><Relationship Id="rId42" Type="http://schemas.microsoft.com/office/2007/relationships/slicerCache" Target="slicerCaches/slicerCache14.xml"/><Relationship Id="rId47" Type="http://schemas.microsoft.com/office/2007/relationships/slicerCache" Target="slicerCaches/slicerCache19.xml"/><Relationship Id="rId50" Type="http://schemas.microsoft.com/office/2007/relationships/slicerCache" Target="slicerCaches/slicerCache22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microsoft.com/office/2007/relationships/slicerCache" Target="slicerCaches/slicerCache1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microsoft.com/office/2007/relationships/slicerCache" Target="slicerCaches/slicerCache4.xml"/><Relationship Id="rId37" Type="http://schemas.microsoft.com/office/2007/relationships/slicerCache" Target="slicerCaches/slicerCache9.xml"/><Relationship Id="rId40" Type="http://schemas.microsoft.com/office/2007/relationships/slicerCache" Target="slicerCaches/slicerCache12.xml"/><Relationship Id="rId45" Type="http://schemas.microsoft.com/office/2007/relationships/slicerCache" Target="slicerCaches/slicerCache17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3.xml"/><Relationship Id="rId44" Type="http://schemas.microsoft.com/office/2007/relationships/slicerCache" Target="slicerCaches/slicerCache16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30" Type="http://schemas.microsoft.com/office/2007/relationships/slicerCache" Target="slicerCaches/slicerCache2.xml"/><Relationship Id="rId35" Type="http://schemas.microsoft.com/office/2007/relationships/slicerCache" Target="slicerCaches/slicerCache7.xml"/><Relationship Id="rId43" Type="http://schemas.microsoft.com/office/2007/relationships/slicerCache" Target="slicerCaches/slicerCache15.xml"/><Relationship Id="rId48" Type="http://schemas.microsoft.com/office/2007/relationships/slicerCache" Target="slicerCaches/slicerCache20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33" Type="http://schemas.microsoft.com/office/2007/relationships/slicerCache" Target="slicerCaches/slicerCache5.xml"/><Relationship Id="rId38" Type="http://schemas.microsoft.com/office/2007/relationships/slicerCache" Target="slicerCaches/slicerCache10.xml"/><Relationship Id="rId46" Type="http://schemas.microsoft.com/office/2007/relationships/slicerCache" Target="slicerCaches/slicerCache18.xml"/><Relationship Id="rId20" Type="http://schemas.openxmlformats.org/officeDocument/2006/relationships/worksheet" Target="worksheets/sheet20.xml"/><Relationship Id="rId41" Type="http://schemas.microsoft.com/office/2007/relationships/slicerCache" Target="slicerCaches/slicerCache13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pivotCacheDefinition" Target="pivotCache/pivotCacheDefinition7.xml"/><Relationship Id="rId36" Type="http://schemas.microsoft.com/office/2007/relationships/slicerCache" Target="slicerCaches/slicerCache8.xml"/><Relationship Id="rId49" Type="http://schemas.microsoft.com/office/2007/relationships/slicerCache" Target="slicerCaches/slicerCache2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[Causas Deforestación -Anexo_6_Base_datos_alfanumerica_drivers.xlsx]NACIONAL FINAL!TablaDinámica3</c:name>
    <c:fmtId val="0"/>
  </c:pivotSource>
  <c:chart>
    <c:autoTitleDeleted val="1"/>
    <c:pivotFmts>
      <c:pivotFmt>
        <c:idx val="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'NACIONAL FINAL'!$AE$5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'NACIONAL FINAL'!$AC$6:$AD$50</c:f>
              <c:multiLvlStrCache>
                <c:ptCount val="45"/>
                <c:lvl>
                  <c:pt idx="0">
                    <c:v>Pastoreo de ganado en bosques</c:v>
                  </c:pt>
                  <c:pt idx="1">
                    <c:v>Ganadería Comercial</c:v>
                  </c:pt>
                  <c:pt idx="2">
                    <c:v>Debilidad en las Políticas Públicas</c:v>
                  </c:pt>
                  <c:pt idx="3">
                    <c:v>Extracción de Madera Leña/Carbón</c:v>
                  </c:pt>
                  <c:pt idx="4">
                    <c:v>Tala Ilegal de Bosque Natural </c:v>
                  </c:pt>
                  <c:pt idx="5">
                    <c:v>Debilidad en la Institucionalidad Forestal</c:v>
                  </c:pt>
                  <c:pt idx="6">
                    <c:v>Agricultura Comercial</c:v>
                  </c:pt>
                  <c:pt idx="7">
                    <c:v>Débil Educación Ambiental</c:v>
                  </c:pt>
                  <c:pt idx="8">
                    <c:v>Planes de Manejo mal gestionados/mal ejecutados</c:v>
                  </c:pt>
                  <c:pt idx="9">
                    <c:v>Tala Ilegal de Bosque Natural </c:v>
                  </c:pt>
                  <c:pt idx="10">
                    <c:v>Agricultura Comercial</c:v>
                  </c:pt>
                  <c:pt idx="11">
                    <c:v>Planes de Manejo mal gestionados/mal ejecutados</c:v>
                  </c:pt>
                  <c:pt idx="12">
                    <c:v>Informalidad Mercado Leña/Carbón</c:v>
                  </c:pt>
                  <c:pt idx="13">
                    <c:v>Incendios Mediana y Baja Intensidad</c:v>
                  </c:pt>
                  <c:pt idx="14">
                    <c:v>Débil Educación Ambiental</c:v>
                  </c:pt>
                  <c:pt idx="15">
                    <c:v>Dinámica Migratoria</c:v>
                  </c:pt>
                  <c:pt idx="16">
                    <c:v>Agricultura migratoria/subsistencia</c:v>
                  </c:pt>
                  <c:pt idx="17">
                    <c:v>Baja Valoración Económica de Bosques</c:v>
                  </c:pt>
                  <c:pt idx="18">
                    <c:v>Introducción Especies Exóticas/Invasoras</c:v>
                  </c:pt>
                  <c:pt idx="19">
                    <c:v>Baja Valoración Económica de Bosques</c:v>
                  </c:pt>
                  <c:pt idx="20">
                    <c:v>Ausencia de Incentivos Forestales</c:v>
                  </c:pt>
                  <c:pt idx="21">
                    <c:v>Extracción Productos Forestales Madereros</c:v>
                  </c:pt>
                  <c:pt idx="22">
                    <c:v>Minería a cielo abierto</c:v>
                  </c:pt>
                  <c:pt idx="23">
                    <c:v>Pobreza -Desempleo</c:v>
                  </c:pt>
                  <c:pt idx="24">
                    <c:v>Tala Ilegal de Bosque Natural </c:v>
                  </c:pt>
                  <c:pt idx="25">
                    <c:v>Extracción de Madera Leña/Carbón</c:v>
                  </c:pt>
                  <c:pt idx="26">
                    <c:v>Incumplimiento Legislación Vigente</c:v>
                  </c:pt>
                  <c:pt idx="27">
                    <c:v>Incendios Mediana y Baja Intensidad</c:v>
                  </c:pt>
                  <c:pt idx="28">
                    <c:v>Introducción Especies Exóticas/Invasoras</c:v>
                  </c:pt>
                  <c:pt idx="29">
                    <c:v>Incumplimiento Legislación Vigente</c:v>
                  </c:pt>
                  <c:pt idx="30">
                    <c:v>Incendios Alta Intensidad</c:v>
                  </c:pt>
                  <c:pt idx="31">
                    <c:v>Extracción Productos Forestales Madereros</c:v>
                  </c:pt>
                  <c:pt idx="32">
                    <c:v>Tenencia de la Tierra</c:v>
                  </c:pt>
                  <c:pt idx="33">
                    <c:v>Desastres Naturales</c:v>
                  </c:pt>
                  <c:pt idx="34">
                    <c:v>Infraestructura</c:v>
                  </c:pt>
                  <c:pt idx="35">
                    <c:v>Crecimiento Poblacional</c:v>
                  </c:pt>
                  <c:pt idx="36">
                    <c:v>Insumos Energéticos (Biomasa)</c:v>
                  </c:pt>
                  <c:pt idx="37">
                    <c:v>Minería a cielo abierto</c:v>
                  </c:pt>
                  <c:pt idx="38">
                    <c:v>Incendios Alta Intensidad</c:v>
                  </c:pt>
                  <c:pt idx="39">
                    <c:v>Turismo: Expansión del área turística</c:v>
                  </c:pt>
                  <c:pt idx="40">
                    <c:v>Otras Causas Misceláneas</c:v>
                  </c:pt>
                  <c:pt idx="41">
                    <c:v>Infraestructura</c:v>
                  </c:pt>
                  <c:pt idx="42">
                    <c:v>Plagas y Enfermedades Forestales</c:v>
                  </c:pt>
                  <c:pt idx="43">
                    <c:v>Insumos Energéticos (Biomasa)</c:v>
                  </c:pt>
                  <c:pt idx="44">
                    <c:v>Desastres Naturales</c:v>
                  </c:pt>
                </c:lvl>
                <c:lvl>
                  <c:pt idx="0">
                    <c:v>Muy Alta</c:v>
                  </c:pt>
                  <c:pt idx="9">
                    <c:v>Alta</c:v>
                  </c:pt>
                  <c:pt idx="19">
                    <c:v>Media</c:v>
                  </c:pt>
                  <c:pt idx="28">
                    <c:v>Baja</c:v>
                  </c:pt>
                  <c:pt idx="37">
                    <c:v>Muy Baja</c:v>
                  </c:pt>
                </c:lvl>
              </c:multiLvlStrCache>
            </c:multiLvlStrRef>
          </c:cat>
          <c:val>
            <c:numRef>
              <c:f>'NACIONAL FINAL'!$AE$6:$AE$50</c:f>
              <c:numCache>
                <c:formatCode>0.0000</c:formatCode>
                <c:ptCount val="45"/>
                <c:pt idx="0">
                  <c:v>1</c:v>
                </c:pt>
                <c:pt idx="1">
                  <c:v>0.96399999999999997</c:v>
                </c:pt>
                <c:pt idx="2">
                  <c:v>0.94599999999999995</c:v>
                </c:pt>
                <c:pt idx="3">
                  <c:v>0.9365</c:v>
                </c:pt>
                <c:pt idx="4">
                  <c:v>0.88800000000000001</c:v>
                </c:pt>
                <c:pt idx="5">
                  <c:v>0.87450000000000006</c:v>
                </c:pt>
                <c:pt idx="6">
                  <c:v>0.85699999999999998</c:v>
                </c:pt>
                <c:pt idx="7">
                  <c:v>0.85699999999999998</c:v>
                </c:pt>
                <c:pt idx="8">
                  <c:v>0.81799999999999995</c:v>
                </c:pt>
                <c:pt idx="9">
                  <c:v>0.78500000000000003</c:v>
                </c:pt>
                <c:pt idx="10">
                  <c:v>0.77700000000000002</c:v>
                </c:pt>
                <c:pt idx="11">
                  <c:v>0.75</c:v>
                </c:pt>
                <c:pt idx="12">
                  <c:v>0.73150000000000004</c:v>
                </c:pt>
                <c:pt idx="13">
                  <c:v>0.72699999999999998</c:v>
                </c:pt>
                <c:pt idx="14">
                  <c:v>0.71399999999999997</c:v>
                </c:pt>
                <c:pt idx="15">
                  <c:v>0.66049999999999998</c:v>
                </c:pt>
                <c:pt idx="16">
                  <c:v>0.65400000000000003</c:v>
                </c:pt>
                <c:pt idx="17">
                  <c:v>0.64200000000000002</c:v>
                </c:pt>
                <c:pt idx="18">
                  <c:v>0.63600000000000001</c:v>
                </c:pt>
                <c:pt idx="19">
                  <c:v>0.57099999999999995</c:v>
                </c:pt>
                <c:pt idx="20">
                  <c:v>0.55299999999999994</c:v>
                </c:pt>
                <c:pt idx="21">
                  <c:v>0.54500000000000004</c:v>
                </c:pt>
                <c:pt idx="22">
                  <c:v>0.50950000000000006</c:v>
                </c:pt>
                <c:pt idx="23">
                  <c:v>0.5</c:v>
                </c:pt>
                <c:pt idx="24">
                  <c:v>0.45400000000000001</c:v>
                </c:pt>
                <c:pt idx="25">
                  <c:v>0.44400000000000001</c:v>
                </c:pt>
                <c:pt idx="26">
                  <c:v>0.42799999999999999</c:v>
                </c:pt>
                <c:pt idx="27">
                  <c:v>0.42799999999999999</c:v>
                </c:pt>
                <c:pt idx="28">
                  <c:v>0.39200000000000002</c:v>
                </c:pt>
                <c:pt idx="29">
                  <c:v>0.35699999999999998</c:v>
                </c:pt>
                <c:pt idx="30">
                  <c:v>0.33300000000000002</c:v>
                </c:pt>
                <c:pt idx="31">
                  <c:v>0.32100000000000001</c:v>
                </c:pt>
                <c:pt idx="32">
                  <c:v>0.32099999999999995</c:v>
                </c:pt>
                <c:pt idx="33">
                  <c:v>0.28733333333333327</c:v>
                </c:pt>
                <c:pt idx="34">
                  <c:v>0.27200000000000002</c:v>
                </c:pt>
                <c:pt idx="35">
                  <c:v>0.23199999999999998</c:v>
                </c:pt>
                <c:pt idx="36">
                  <c:v>0.222</c:v>
                </c:pt>
                <c:pt idx="37">
                  <c:v>0.18099999999999999</c:v>
                </c:pt>
                <c:pt idx="38">
                  <c:v>0.14199999999999999</c:v>
                </c:pt>
                <c:pt idx="39">
                  <c:v>0.1245</c:v>
                </c:pt>
                <c:pt idx="40">
                  <c:v>8.3000000000000004E-2</c:v>
                </c:pt>
                <c:pt idx="41">
                  <c:v>7.3000000000000009E-2</c:v>
                </c:pt>
                <c:pt idx="42">
                  <c:v>4.4999999999999998E-2</c:v>
                </c:pt>
                <c:pt idx="43">
                  <c:v>3.5499999999999997E-2</c:v>
                </c:pt>
                <c:pt idx="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E-4DF2-90F8-E0FC6EB75B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330581040"/>
        <c:axId val="-330571248"/>
      </c:barChart>
      <c:catAx>
        <c:axId val="-33058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1248"/>
        <c:crosses val="autoZero"/>
        <c:auto val="1"/>
        <c:lblAlgn val="ctr"/>
        <c:lblOffset val="100"/>
        <c:noMultiLvlLbl val="0"/>
      </c:catAx>
      <c:valAx>
        <c:axId val="-330571248"/>
        <c:scaling>
          <c:orientation val="minMax"/>
          <c:max val="1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8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[Causas Deforestación -Anexo_6_Base_datos_alfanumerica_drivers.xlsx]MACROREGION FINAL!TablaDinámica3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2">
                  <a:satMod val="103000"/>
                  <a:lumMod val="102000"/>
                  <a:tint val="94000"/>
                </a:schemeClr>
              </a:gs>
              <a:gs pos="50000">
                <a:schemeClr val="accent2">
                  <a:satMod val="110000"/>
                  <a:lumMod val="100000"/>
                  <a:shade val="100000"/>
                </a:schemeClr>
              </a:gs>
              <a:gs pos="100000">
                <a:schemeClr val="accent2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'MACROREGION FINAL'!$AG$5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'MACROREGION FINAL'!$AE$6:$AF$55</c:f>
              <c:multiLvlStrCache>
                <c:ptCount val="50"/>
                <c:lvl>
                  <c:pt idx="0">
                    <c:v>Ganadería Comercial</c:v>
                  </c:pt>
                  <c:pt idx="1">
                    <c:v>Debilidad en las Políticas Públicas</c:v>
                  </c:pt>
                  <c:pt idx="2">
                    <c:v>Pastoreo de ganado en bosques</c:v>
                  </c:pt>
                  <c:pt idx="3">
                    <c:v>Tala Ilegal de Bosque Natural </c:v>
                  </c:pt>
                  <c:pt idx="4">
                    <c:v>Extracción de Madera Leña/Carbón</c:v>
                  </c:pt>
                  <c:pt idx="5">
                    <c:v>Debilidad en la Institucionalidad Forestal</c:v>
                  </c:pt>
                  <c:pt idx="6">
                    <c:v>Débil Educación Ambiental</c:v>
                  </c:pt>
                  <c:pt idx="7">
                    <c:v>Agricultura Comercial</c:v>
                  </c:pt>
                  <c:pt idx="8">
                    <c:v>Debilidad en la Institucionalidad Forestal</c:v>
                  </c:pt>
                  <c:pt idx="9">
                    <c:v>Informalidad Mercado Leña/Carbón</c:v>
                  </c:pt>
                  <c:pt idx="10">
                    <c:v>Planes de Manejo mal gestionados/mal ejecutados</c:v>
                  </c:pt>
                  <c:pt idx="11">
                    <c:v>Tala Ilegal de Bosque Natural </c:v>
                  </c:pt>
                  <c:pt idx="12">
                    <c:v>Agricultura Comercial</c:v>
                  </c:pt>
                  <c:pt idx="13">
                    <c:v>Ganadería Comercial</c:v>
                  </c:pt>
                  <c:pt idx="14">
                    <c:v>Dinámica Migratoria</c:v>
                  </c:pt>
                  <c:pt idx="15">
                    <c:v>Incendios Mediana y Baja Intensidad</c:v>
                  </c:pt>
                  <c:pt idx="16">
                    <c:v>Agricultura migratoria/subsistencia</c:v>
                  </c:pt>
                  <c:pt idx="17">
                    <c:v>Baja Valoración Económica de Bosques</c:v>
                  </c:pt>
                  <c:pt idx="18">
                    <c:v>Débil Educación Ambiental</c:v>
                  </c:pt>
                  <c:pt idx="19">
                    <c:v>Dinámica Migratoria</c:v>
                  </c:pt>
                  <c:pt idx="20">
                    <c:v>Agricultura migratoria/subsistencia</c:v>
                  </c:pt>
                  <c:pt idx="21">
                    <c:v>Introducción Especies Exóticas/Invasoras</c:v>
                  </c:pt>
                  <c:pt idx="22">
                    <c:v>Pobreza -Desempleo</c:v>
                  </c:pt>
                  <c:pt idx="23">
                    <c:v>Baja Valoración Económica de Bosques</c:v>
                  </c:pt>
                  <c:pt idx="24">
                    <c:v>Ausencia de Incentivos Forestales</c:v>
                  </c:pt>
                  <c:pt idx="25">
                    <c:v>Minería a cielo abierto</c:v>
                  </c:pt>
                  <c:pt idx="26">
                    <c:v>Desastres Naturales</c:v>
                  </c:pt>
                  <c:pt idx="27">
                    <c:v>Extracción Productos Forestales Madereros</c:v>
                  </c:pt>
                  <c:pt idx="28">
                    <c:v>Incendios Mediana y Baja Intensidad</c:v>
                  </c:pt>
                  <c:pt idx="29">
                    <c:v>Tenencia de la Tierra</c:v>
                  </c:pt>
                  <c:pt idx="30">
                    <c:v>Incumplimiento Legislación Vigente</c:v>
                  </c:pt>
                  <c:pt idx="31">
                    <c:v>Pobreza -Desempleo</c:v>
                  </c:pt>
                  <c:pt idx="32">
                    <c:v>Tala Ilegal de Bosque Natural </c:v>
                  </c:pt>
                  <c:pt idx="33">
                    <c:v>Extracción de Madera Leña/Carbón</c:v>
                  </c:pt>
                  <c:pt idx="34">
                    <c:v>Desastres Naturales</c:v>
                  </c:pt>
                  <c:pt idx="35">
                    <c:v>Otras Causas Misceláneas</c:v>
                  </c:pt>
                  <c:pt idx="36">
                    <c:v>Extracción Productos Forestales Madereros</c:v>
                  </c:pt>
                  <c:pt idx="37">
                    <c:v>Incendios Alta Intensidad</c:v>
                  </c:pt>
                  <c:pt idx="38">
                    <c:v>Crecimiento Poblacional</c:v>
                  </c:pt>
                  <c:pt idx="39">
                    <c:v>Minería a cielo abierto</c:v>
                  </c:pt>
                  <c:pt idx="40">
                    <c:v>Infraestructura</c:v>
                  </c:pt>
                  <c:pt idx="41">
                    <c:v>Incumplimiento Legislación Vigente</c:v>
                  </c:pt>
                  <c:pt idx="42">
                    <c:v>Tenencia de la Tierra</c:v>
                  </c:pt>
                  <c:pt idx="43">
                    <c:v>Infraestructura</c:v>
                  </c:pt>
                  <c:pt idx="44">
                    <c:v>Turismo: Expansión del área turística</c:v>
                  </c:pt>
                  <c:pt idx="45">
                    <c:v>Desastres Naturales</c:v>
                  </c:pt>
                  <c:pt idx="46">
                    <c:v>Plagas y Enfermedades Forestales</c:v>
                  </c:pt>
                  <c:pt idx="47">
                    <c:v>Insumos Energéticos (Biomasa)</c:v>
                  </c:pt>
                  <c:pt idx="48">
                    <c:v>Otras Causas Misceláneas</c:v>
                  </c:pt>
                  <c:pt idx="49">
                    <c:v>Incendios Alta Intensidad</c:v>
                  </c:pt>
                </c:lvl>
                <c:lvl>
                  <c:pt idx="0">
                    <c:v>Muy Alta</c:v>
                  </c:pt>
                  <c:pt idx="8">
                    <c:v>Alta</c:v>
                  </c:pt>
                  <c:pt idx="18">
                    <c:v>Media</c:v>
                  </c:pt>
                  <c:pt idx="29">
                    <c:v>Baja</c:v>
                  </c:pt>
                  <c:pt idx="41">
                    <c:v>Muy Baja</c:v>
                  </c:pt>
                </c:lvl>
              </c:multiLvlStrCache>
            </c:multiLvlStrRef>
          </c:cat>
          <c:val>
            <c:numRef>
              <c:f>'MACROREGION FINAL'!$AG$6:$AG$55</c:f>
              <c:numCache>
                <c:formatCode>_-* #,##0.000\ _€_-;\-* #,##0.000\ _€_-;_-* "-"??\ _€_-;_-@_-</c:formatCode>
                <c:ptCount val="50"/>
                <c:pt idx="0">
                  <c:v>1</c:v>
                </c:pt>
                <c:pt idx="1">
                  <c:v>1</c:v>
                </c:pt>
                <c:pt idx="2">
                  <c:v>0.96266666666666667</c:v>
                </c:pt>
                <c:pt idx="3">
                  <c:v>0.92849999999999999</c:v>
                </c:pt>
                <c:pt idx="4">
                  <c:v>0.91500000000000004</c:v>
                </c:pt>
                <c:pt idx="5">
                  <c:v>0.91149999999999998</c:v>
                </c:pt>
                <c:pt idx="6">
                  <c:v>0.873</c:v>
                </c:pt>
                <c:pt idx="7">
                  <c:v>0.86599999999999999</c:v>
                </c:pt>
                <c:pt idx="8">
                  <c:v>0.8</c:v>
                </c:pt>
                <c:pt idx="9">
                  <c:v>0.75633333333333341</c:v>
                </c:pt>
                <c:pt idx="10">
                  <c:v>0.75600000000000012</c:v>
                </c:pt>
                <c:pt idx="11">
                  <c:v>0.75</c:v>
                </c:pt>
                <c:pt idx="12">
                  <c:v>0.71399999999999997</c:v>
                </c:pt>
                <c:pt idx="13">
                  <c:v>0.71399999999999997</c:v>
                </c:pt>
                <c:pt idx="14">
                  <c:v>0.69599999999999995</c:v>
                </c:pt>
                <c:pt idx="15">
                  <c:v>0.66600000000000004</c:v>
                </c:pt>
                <c:pt idx="16">
                  <c:v>0.625</c:v>
                </c:pt>
                <c:pt idx="17">
                  <c:v>0.61499999999999999</c:v>
                </c:pt>
                <c:pt idx="18">
                  <c:v>0.6</c:v>
                </c:pt>
                <c:pt idx="19">
                  <c:v>0.6</c:v>
                </c:pt>
                <c:pt idx="20">
                  <c:v>0.57099999999999995</c:v>
                </c:pt>
                <c:pt idx="21">
                  <c:v>0.56033333333333335</c:v>
                </c:pt>
                <c:pt idx="22">
                  <c:v>0.53800000000000003</c:v>
                </c:pt>
                <c:pt idx="23">
                  <c:v>0.5</c:v>
                </c:pt>
                <c:pt idx="24">
                  <c:v>0.48050000000000004</c:v>
                </c:pt>
                <c:pt idx="25">
                  <c:v>0.45199999999999996</c:v>
                </c:pt>
                <c:pt idx="26">
                  <c:v>0.44400000000000001</c:v>
                </c:pt>
                <c:pt idx="27">
                  <c:v>0.44400000000000001</c:v>
                </c:pt>
                <c:pt idx="28">
                  <c:v>0.42799999999999999</c:v>
                </c:pt>
                <c:pt idx="29">
                  <c:v>0.4</c:v>
                </c:pt>
                <c:pt idx="30">
                  <c:v>0.38400000000000001</c:v>
                </c:pt>
                <c:pt idx="31">
                  <c:v>0.35</c:v>
                </c:pt>
                <c:pt idx="32">
                  <c:v>0.33300000000000002</c:v>
                </c:pt>
                <c:pt idx="33">
                  <c:v>0.32999999999999996</c:v>
                </c:pt>
                <c:pt idx="34">
                  <c:v>0.3165</c:v>
                </c:pt>
                <c:pt idx="35">
                  <c:v>0.307</c:v>
                </c:pt>
                <c:pt idx="36">
                  <c:v>0.28499999999999998</c:v>
                </c:pt>
                <c:pt idx="37">
                  <c:v>0.26749999999999996</c:v>
                </c:pt>
                <c:pt idx="38">
                  <c:v>0.23</c:v>
                </c:pt>
                <c:pt idx="39">
                  <c:v>0.222</c:v>
                </c:pt>
                <c:pt idx="40">
                  <c:v>0.222</c:v>
                </c:pt>
                <c:pt idx="41">
                  <c:v>0.2</c:v>
                </c:pt>
                <c:pt idx="42">
                  <c:v>0.153</c:v>
                </c:pt>
                <c:pt idx="43">
                  <c:v>0.13633333333333333</c:v>
                </c:pt>
                <c:pt idx="44">
                  <c:v>9.2000000000000012E-2</c:v>
                </c:pt>
                <c:pt idx="45">
                  <c:v>8.0666666666666664E-2</c:v>
                </c:pt>
                <c:pt idx="46">
                  <c:v>5.5500000000000001E-2</c:v>
                </c:pt>
                <c:pt idx="47">
                  <c:v>3.3333333333333333E-2</c:v>
                </c:pt>
                <c:pt idx="48">
                  <c:v>2.775E-2</c:v>
                </c:pt>
                <c:pt idx="4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A-4626-8A45-50D3434D96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330578864"/>
        <c:axId val="-330573968"/>
      </c:barChart>
      <c:catAx>
        <c:axId val="-330578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3968"/>
        <c:crosses val="autoZero"/>
        <c:auto val="1"/>
        <c:lblAlgn val="ctr"/>
        <c:lblOffset val="100"/>
        <c:noMultiLvlLbl val="0"/>
      </c:catAx>
      <c:valAx>
        <c:axId val="-330573968"/>
        <c:scaling>
          <c:orientation val="minMax"/>
          <c:max val="1"/>
        </c:scaling>
        <c:delete val="0"/>
        <c:axPos val="b"/>
        <c:numFmt formatCode="_-* #,##0.000\ _€_-;\-* #,##0.0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8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pivotSource>
    <c:name>[Causas Deforestación -Anexo_6_Base_datos_alfanumerica_drivers.xlsx]REGIONAL FINAL!TablaDinámica3</c:name>
    <c:fmtId val="2"/>
  </c:pivotSource>
  <c:chart>
    <c:autoTitleDeleted val="1"/>
    <c:pivotFmts>
      <c:pivotFmt>
        <c:idx val="0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4">
                  <a:satMod val="103000"/>
                  <a:lumMod val="102000"/>
                  <a:tint val="94000"/>
                </a:schemeClr>
              </a:gs>
              <a:gs pos="50000">
                <a:schemeClr val="accent4">
                  <a:satMod val="110000"/>
                  <a:lumMod val="100000"/>
                  <a:shade val="100000"/>
                </a:schemeClr>
              </a:gs>
              <a:gs pos="100000">
                <a:schemeClr val="accent4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'REGIONAL FINAL'!$AG$6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'REGIONAL FINAL'!$AE$7:$AF$74</c:f>
              <c:multiLvlStrCache>
                <c:ptCount val="68"/>
                <c:lvl>
                  <c:pt idx="0">
                    <c:v>Debilidad en las Políticas Públicas</c:v>
                  </c:pt>
                  <c:pt idx="1">
                    <c:v>Ganadería Comercial</c:v>
                  </c:pt>
                  <c:pt idx="2">
                    <c:v>Pastoreo de ganado en bosques</c:v>
                  </c:pt>
                  <c:pt idx="3">
                    <c:v>Tala Ilegal de Bosque Natural </c:v>
                  </c:pt>
                  <c:pt idx="4">
                    <c:v>Debilidad en la Institucionalidad Forestal</c:v>
                  </c:pt>
                  <c:pt idx="5">
                    <c:v>Extracción de Madera Leña/Carbón</c:v>
                  </c:pt>
                  <c:pt idx="6">
                    <c:v>Débil Educación Ambiental</c:v>
                  </c:pt>
                  <c:pt idx="7">
                    <c:v>Agricultura Comercial</c:v>
                  </c:pt>
                  <c:pt idx="8">
                    <c:v>Informalidad Mercado Leña/Carbón</c:v>
                  </c:pt>
                  <c:pt idx="9">
                    <c:v>Debilidad en las Políticas Públicas</c:v>
                  </c:pt>
                  <c:pt idx="10">
                    <c:v>Pastoreo de ganado en bosques</c:v>
                  </c:pt>
                  <c:pt idx="11">
                    <c:v>Extracción de Madera Leña/Carbón</c:v>
                  </c:pt>
                  <c:pt idx="12">
                    <c:v>Debilidad en la Institucionalidad Forestal</c:v>
                  </c:pt>
                  <c:pt idx="13">
                    <c:v>Informalidad Mercado Leña/Carbón</c:v>
                  </c:pt>
                  <c:pt idx="14">
                    <c:v>Agricultura Comercial</c:v>
                  </c:pt>
                  <c:pt idx="15">
                    <c:v>Débil Educación Ambiental</c:v>
                  </c:pt>
                  <c:pt idx="16">
                    <c:v>Planes de Manejo mal gestionados/mal ejecutados</c:v>
                  </c:pt>
                  <c:pt idx="17">
                    <c:v>Dinámica Migratoria</c:v>
                  </c:pt>
                  <c:pt idx="18">
                    <c:v>Tala Ilegal de Bosque Natural </c:v>
                  </c:pt>
                  <c:pt idx="19">
                    <c:v>Ganadería Comercial</c:v>
                  </c:pt>
                  <c:pt idx="20">
                    <c:v>Incendios Mediana y Baja Intensidad</c:v>
                  </c:pt>
                  <c:pt idx="21">
                    <c:v>Agricultura migratoria/subsistencia</c:v>
                  </c:pt>
                  <c:pt idx="22">
                    <c:v>Planes de Manejo mal gestionados/mal ejecutados</c:v>
                  </c:pt>
                  <c:pt idx="23">
                    <c:v>Ganadería Comercial</c:v>
                  </c:pt>
                  <c:pt idx="24">
                    <c:v>Débil Educación Ambiental</c:v>
                  </c:pt>
                  <c:pt idx="25">
                    <c:v>Extracción Productos Forestales Madereros</c:v>
                  </c:pt>
                  <c:pt idx="26">
                    <c:v>Informalidad Mercado Leña/Carbón</c:v>
                  </c:pt>
                  <c:pt idx="27">
                    <c:v>Ausencia de Incentivos Forestales</c:v>
                  </c:pt>
                  <c:pt idx="28">
                    <c:v>Incendios Mediana y Baja Intensidad</c:v>
                  </c:pt>
                  <c:pt idx="29">
                    <c:v>Baja Valoración Económica de Bosques</c:v>
                  </c:pt>
                  <c:pt idx="30">
                    <c:v>Dinámica Migratoria</c:v>
                  </c:pt>
                  <c:pt idx="31">
                    <c:v>Agricultura migratoria/subsistencia</c:v>
                  </c:pt>
                  <c:pt idx="32">
                    <c:v>Minería a cielo abierto</c:v>
                  </c:pt>
                  <c:pt idx="33">
                    <c:v>Pobreza -Desempleo</c:v>
                  </c:pt>
                  <c:pt idx="34">
                    <c:v>Introducción Especies Exóticas/Invasoras</c:v>
                  </c:pt>
                  <c:pt idx="35">
                    <c:v>Agricultura migratoria/subsistencia</c:v>
                  </c:pt>
                  <c:pt idx="36">
                    <c:v>Baja Valoración Económica de Bosques</c:v>
                  </c:pt>
                  <c:pt idx="37">
                    <c:v>Introducción Especies Exóticas/Invasoras</c:v>
                  </c:pt>
                  <c:pt idx="38">
                    <c:v>Tenencia de la Tierra</c:v>
                  </c:pt>
                  <c:pt idx="39">
                    <c:v>Dinámica Migratoria</c:v>
                  </c:pt>
                  <c:pt idx="40">
                    <c:v>Incendios Mediana y Baja Intensidad</c:v>
                  </c:pt>
                  <c:pt idx="41">
                    <c:v>Ausencia de Incentivos Forestales</c:v>
                  </c:pt>
                  <c:pt idx="42">
                    <c:v>Desastres Naturales</c:v>
                  </c:pt>
                  <c:pt idx="43">
                    <c:v>Otras Causas Misceláneas</c:v>
                  </c:pt>
                  <c:pt idx="44">
                    <c:v>Incendios Alta Intensidad</c:v>
                  </c:pt>
                  <c:pt idx="45">
                    <c:v>Minería a cielo abierto</c:v>
                  </c:pt>
                  <c:pt idx="46">
                    <c:v>Extracción de Madera Leña/Carbón</c:v>
                  </c:pt>
                  <c:pt idx="47">
                    <c:v>Tala Ilegal de Bosque Natural </c:v>
                  </c:pt>
                  <c:pt idx="48">
                    <c:v>Pobreza -Desempleo</c:v>
                  </c:pt>
                  <c:pt idx="49">
                    <c:v>Infraestructura</c:v>
                  </c:pt>
                  <c:pt idx="50">
                    <c:v>Turismo: Expansión del área turística</c:v>
                  </c:pt>
                  <c:pt idx="51">
                    <c:v>Minería a cielo abierto</c:v>
                  </c:pt>
                  <c:pt idx="52">
                    <c:v>Incendios Mediana y Baja Intensidad</c:v>
                  </c:pt>
                  <c:pt idx="53">
                    <c:v>Incumplimiento Legislación Vigente</c:v>
                  </c:pt>
                  <c:pt idx="54">
                    <c:v>Introducción Especies Exóticas/Invasoras</c:v>
                  </c:pt>
                  <c:pt idx="55">
                    <c:v>Pobreza -Desempleo</c:v>
                  </c:pt>
                  <c:pt idx="56">
                    <c:v>Tala Ilegal de Bosque Natural </c:v>
                  </c:pt>
                  <c:pt idx="57">
                    <c:v>Extracción Productos Forestales Madereros</c:v>
                  </c:pt>
                  <c:pt idx="58">
                    <c:v>Extracción de Madera Leña/Carbón</c:v>
                  </c:pt>
                  <c:pt idx="59">
                    <c:v>Crecimiento Poblacional</c:v>
                  </c:pt>
                  <c:pt idx="60">
                    <c:v>Infraestructura</c:v>
                  </c:pt>
                  <c:pt idx="61">
                    <c:v>Desastres Naturales</c:v>
                  </c:pt>
                  <c:pt idx="62">
                    <c:v>Incendios Alta Intensidad</c:v>
                  </c:pt>
                  <c:pt idx="63">
                    <c:v>Tenencia de la Tierra</c:v>
                  </c:pt>
                  <c:pt idx="64">
                    <c:v>Otras Causas Misceláneas</c:v>
                  </c:pt>
                  <c:pt idx="65">
                    <c:v>Insumos Energéticos (Biomasa)</c:v>
                  </c:pt>
                  <c:pt idx="66">
                    <c:v>Turismo: Expansión del área turística</c:v>
                  </c:pt>
                  <c:pt idx="67">
                    <c:v>Plagas y Enfermedades Forestales</c:v>
                  </c:pt>
                </c:lvl>
                <c:lvl>
                  <c:pt idx="0">
                    <c:v>Muy Alta</c:v>
                  </c:pt>
                  <c:pt idx="9">
                    <c:v>Alta</c:v>
                  </c:pt>
                  <c:pt idx="22">
                    <c:v>Media</c:v>
                  </c:pt>
                  <c:pt idx="35">
                    <c:v>Baja</c:v>
                  </c:pt>
                  <c:pt idx="51">
                    <c:v>Muy Baja</c:v>
                  </c:pt>
                </c:lvl>
              </c:multiLvlStrCache>
            </c:multiLvlStrRef>
          </c:cat>
          <c:val>
            <c:numRef>
              <c:f>'REGIONAL FINAL'!$AG$7:$AG$74</c:f>
              <c:numCache>
                <c:formatCode>_-* #,##0.000\ _€_-;\-* #,##0.000\ _€_-;_-* "-"??\ _€_-;_-@_-</c:formatCode>
                <c:ptCount val="68"/>
                <c:pt idx="0">
                  <c:v>1</c:v>
                </c:pt>
                <c:pt idx="1">
                  <c:v>0.98212500000000003</c:v>
                </c:pt>
                <c:pt idx="2">
                  <c:v>0.98144444444444445</c:v>
                </c:pt>
                <c:pt idx="3">
                  <c:v>0.9205000000000001</c:v>
                </c:pt>
                <c:pt idx="4">
                  <c:v>0.90514285714285714</c:v>
                </c:pt>
                <c:pt idx="5">
                  <c:v>0.88422222222222224</c:v>
                </c:pt>
                <c:pt idx="6">
                  <c:v>0.8653333333333334</c:v>
                </c:pt>
                <c:pt idx="7">
                  <c:v>0.84139999999999993</c:v>
                </c:pt>
                <c:pt idx="8">
                  <c:v>0.83299999999999996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0.73099999999999998</c:v>
                </c:pt>
                <c:pt idx="13">
                  <c:v>0.7231428571428572</c:v>
                </c:pt>
                <c:pt idx="14">
                  <c:v>0.71199999999999997</c:v>
                </c:pt>
                <c:pt idx="15">
                  <c:v>0.70066666666666666</c:v>
                </c:pt>
                <c:pt idx="16">
                  <c:v>0.69787500000000002</c:v>
                </c:pt>
                <c:pt idx="17">
                  <c:v>0.69166666666666676</c:v>
                </c:pt>
                <c:pt idx="18">
                  <c:v>0.68699999999999994</c:v>
                </c:pt>
                <c:pt idx="19">
                  <c:v>0.66600000000000004</c:v>
                </c:pt>
                <c:pt idx="20">
                  <c:v>0.66600000000000004</c:v>
                </c:pt>
                <c:pt idx="21">
                  <c:v>0.625</c:v>
                </c:pt>
                <c:pt idx="22">
                  <c:v>0.6</c:v>
                </c:pt>
                <c:pt idx="23">
                  <c:v>0.6</c:v>
                </c:pt>
                <c:pt idx="24">
                  <c:v>0.55699999999999994</c:v>
                </c:pt>
                <c:pt idx="25">
                  <c:v>0.55500000000000005</c:v>
                </c:pt>
                <c:pt idx="26">
                  <c:v>0.55000000000000004</c:v>
                </c:pt>
                <c:pt idx="27">
                  <c:v>0.54149999999999998</c:v>
                </c:pt>
                <c:pt idx="28">
                  <c:v>0.53549999999999998</c:v>
                </c:pt>
                <c:pt idx="29">
                  <c:v>0.52750000000000008</c:v>
                </c:pt>
                <c:pt idx="30">
                  <c:v>0.52075000000000005</c:v>
                </c:pt>
                <c:pt idx="31">
                  <c:v>0.51774999999999993</c:v>
                </c:pt>
                <c:pt idx="32">
                  <c:v>0.45199999999999996</c:v>
                </c:pt>
                <c:pt idx="33">
                  <c:v>0.45099999999999996</c:v>
                </c:pt>
                <c:pt idx="34">
                  <c:v>0.44560000000000005</c:v>
                </c:pt>
                <c:pt idx="35">
                  <c:v>0.4</c:v>
                </c:pt>
                <c:pt idx="36">
                  <c:v>0.375</c:v>
                </c:pt>
                <c:pt idx="37">
                  <c:v>0.36650000000000005</c:v>
                </c:pt>
                <c:pt idx="38">
                  <c:v>0.36650000000000005</c:v>
                </c:pt>
                <c:pt idx="39">
                  <c:v>0.36650000000000005</c:v>
                </c:pt>
                <c:pt idx="40">
                  <c:v>0.36650000000000005</c:v>
                </c:pt>
                <c:pt idx="41">
                  <c:v>0.35333333333333333</c:v>
                </c:pt>
                <c:pt idx="42">
                  <c:v>0.33300000000000002</c:v>
                </c:pt>
                <c:pt idx="43">
                  <c:v>0.33300000000000002</c:v>
                </c:pt>
                <c:pt idx="44">
                  <c:v>0.32999999999999996</c:v>
                </c:pt>
                <c:pt idx="45">
                  <c:v>0.31714285714285717</c:v>
                </c:pt>
                <c:pt idx="46">
                  <c:v>0.28499999999999998</c:v>
                </c:pt>
                <c:pt idx="47">
                  <c:v>0.28499999999999998</c:v>
                </c:pt>
                <c:pt idx="48">
                  <c:v>0.27500000000000002</c:v>
                </c:pt>
                <c:pt idx="49">
                  <c:v>0.26749999999999996</c:v>
                </c:pt>
                <c:pt idx="50">
                  <c:v>0.23133333333333331</c:v>
                </c:pt>
                <c:pt idx="51">
                  <c:v>0.2</c:v>
                </c:pt>
                <c:pt idx="52">
                  <c:v>0.2</c:v>
                </c:pt>
                <c:pt idx="53">
                  <c:v>0.18866666666666668</c:v>
                </c:pt>
                <c:pt idx="54">
                  <c:v>0.183</c:v>
                </c:pt>
                <c:pt idx="55">
                  <c:v>0.16933333333333334</c:v>
                </c:pt>
                <c:pt idx="56">
                  <c:v>0.16600000000000001</c:v>
                </c:pt>
                <c:pt idx="57">
                  <c:v>0.16600000000000001</c:v>
                </c:pt>
                <c:pt idx="58">
                  <c:v>0.125</c:v>
                </c:pt>
                <c:pt idx="59">
                  <c:v>0.122</c:v>
                </c:pt>
                <c:pt idx="60">
                  <c:v>8.6888888888888891E-2</c:v>
                </c:pt>
                <c:pt idx="61">
                  <c:v>7.8571428571428556E-2</c:v>
                </c:pt>
                <c:pt idx="62">
                  <c:v>7.1142857142857147E-2</c:v>
                </c:pt>
                <c:pt idx="63">
                  <c:v>4.1500000000000002E-2</c:v>
                </c:pt>
                <c:pt idx="64">
                  <c:v>3.8555555555555551E-2</c:v>
                </c:pt>
                <c:pt idx="65">
                  <c:v>3.6999999999999998E-2</c:v>
                </c:pt>
                <c:pt idx="66">
                  <c:v>3.2142857142857147E-2</c:v>
                </c:pt>
                <c:pt idx="67">
                  <c:v>2.8399999999999998E-2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C-4530-91C1-07CFD51ABA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330579952"/>
        <c:axId val="-330580496"/>
      </c:barChart>
      <c:catAx>
        <c:axId val="-330579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80496"/>
        <c:crosses val="autoZero"/>
        <c:auto val="1"/>
        <c:lblAlgn val="ctr"/>
        <c:lblOffset val="100"/>
        <c:noMultiLvlLbl val="0"/>
      </c:catAx>
      <c:valAx>
        <c:axId val="-330580496"/>
        <c:scaling>
          <c:orientation val="minMax"/>
          <c:max val="1"/>
        </c:scaling>
        <c:delete val="0"/>
        <c:axPos val="b"/>
        <c:numFmt formatCode="_-* #,##0.000\ _€_-;\-* #,##0.00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9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[Causas Deforestación -Anexo_6_Base_datos_alfanumerica_drivers.xlsx]Provincia-Dinámica!TablaDinámica1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'Provincia-Dinámica'!$E$10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'Provincia-Dinámica'!$B$11:$D$86</c:f>
              <c:multiLvlStrCache>
                <c:ptCount val="76"/>
                <c:lvl>
                  <c:pt idx="0">
                    <c:v>Deficiencia Políticas Públicas</c:v>
                  </c:pt>
                  <c:pt idx="1">
                    <c:v>Deficiencia Institucionalidad Forestal</c:v>
                  </c:pt>
                  <c:pt idx="2">
                    <c:v>Falta Educación Ambiental</c:v>
                  </c:pt>
                  <c:pt idx="3">
                    <c:v>Deficiencia Institucionalidad Forestal</c:v>
                  </c:pt>
                  <c:pt idx="4">
                    <c:v>Deficiencia Políticas Públicas</c:v>
                  </c:pt>
                  <c:pt idx="5">
                    <c:v>Falta Educación Ambiental</c:v>
                  </c:pt>
                  <c:pt idx="6">
                    <c:v>Informalidad Mercado Leña/Carbón</c:v>
                  </c:pt>
                  <c:pt idx="7">
                    <c:v>Deficiencia Políticas Públicas</c:v>
                  </c:pt>
                  <c:pt idx="8">
                    <c:v>Deficiencia Institucionalidad Forestal</c:v>
                  </c:pt>
                  <c:pt idx="9">
                    <c:v>Informalidad Mercado Leña/Carbón</c:v>
                  </c:pt>
                  <c:pt idx="10">
                    <c:v>Falta Educación Ambiental</c:v>
                  </c:pt>
                  <c:pt idx="11">
                    <c:v>Baja Valoración Económica de Bosques</c:v>
                  </c:pt>
                  <c:pt idx="12">
                    <c:v>Pobreza -Desempleo</c:v>
                  </c:pt>
                  <c:pt idx="13">
                    <c:v>Dinámica Migratoria</c:v>
                  </c:pt>
                  <c:pt idx="14">
                    <c:v>Baja Valoración Económica de Bosques</c:v>
                  </c:pt>
                  <c:pt idx="15">
                    <c:v>Ausencia de Incentivos Forestales</c:v>
                  </c:pt>
                  <c:pt idx="16">
                    <c:v>Tenencia de la Tierra</c:v>
                  </c:pt>
                  <c:pt idx="17">
                    <c:v>Pobreza -Desempleo</c:v>
                  </c:pt>
                  <c:pt idx="18">
                    <c:v>Dinámica Migratoria</c:v>
                  </c:pt>
                  <c:pt idx="19">
                    <c:v>Turismo</c:v>
                  </c:pt>
                  <c:pt idx="20">
                    <c:v>Incumplimiento Legislación Vigente</c:v>
                  </c:pt>
                  <c:pt idx="21">
                    <c:v>Otras Causas Misceláneas</c:v>
                  </c:pt>
                  <c:pt idx="22">
                    <c:v>Desastres Naturales</c:v>
                  </c:pt>
                  <c:pt idx="23">
                    <c:v>Crecimiento Poblacional</c:v>
                  </c:pt>
                  <c:pt idx="24">
                    <c:v>Dinámica Migratoria</c:v>
                  </c:pt>
                  <c:pt idx="25">
                    <c:v>Ausencia de Incentivos Forestales</c:v>
                  </c:pt>
                  <c:pt idx="26">
                    <c:v>Tenencia de la Tierra</c:v>
                  </c:pt>
                  <c:pt idx="27">
                    <c:v>Pobreza -Desempleo</c:v>
                  </c:pt>
                  <c:pt idx="28">
                    <c:v>Crecimiento Poblacional</c:v>
                  </c:pt>
                  <c:pt idx="29">
                    <c:v>Otras Causas Misceláneas</c:v>
                  </c:pt>
                  <c:pt idx="30">
                    <c:v>Insumos Energéticos (Biomasa)</c:v>
                  </c:pt>
                  <c:pt idx="31">
                    <c:v>Deficiencia Políticas Públicas</c:v>
                  </c:pt>
                  <c:pt idx="32">
                    <c:v>Turismo</c:v>
                  </c:pt>
                  <c:pt idx="33">
                    <c:v>Agricultura Comercial</c:v>
                  </c:pt>
                  <c:pt idx="34">
                    <c:v>Ganadería Comercial</c:v>
                  </c:pt>
                  <c:pt idx="35">
                    <c:v>Agricultura migratoria/subsistencia</c:v>
                  </c:pt>
                  <c:pt idx="36">
                    <c:v>Tala Ilegal de Bosque Natural </c:v>
                  </c:pt>
                  <c:pt idx="37">
                    <c:v>Agricultura migratoria/subsistencia</c:v>
                  </c:pt>
                  <c:pt idx="38">
                    <c:v>Agricultura Comercial</c:v>
                  </c:pt>
                  <c:pt idx="39">
                    <c:v>Ganadería Comercial</c:v>
                  </c:pt>
                  <c:pt idx="40">
                    <c:v>Tala Ilegal de Bosque Natural </c:v>
                  </c:pt>
                  <c:pt idx="41">
                    <c:v>Ganadería Comercial</c:v>
                  </c:pt>
                  <c:pt idx="42">
                    <c:v>Tala Ilegal de Bosque Natural </c:v>
                  </c:pt>
                  <c:pt idx="43">
                    <c:v>Agricultura Comercial</c:v>
                  </c:pt>
                  <c:pt idx="44">
                    <c:v>Agricultura migratoria/subsistencia</c:v>
                  </c:pt>
                  <c:pt idx="45">
                    <c:v>Minería</c:v>
                  </c:pt>
                  <c:pt idx="46">
                    <c:v>Minería</c:v>
                  </c:pt>
                  <c:pt idx="47">
                    <c:v>Incendios Alta Intensidad</c:v>
                  </c:pt>
                  <c:pt idx="48">
                    <c:v>Infraestructura</c:v>
                  </c:pt>
                  <c:pt idx="49">
                    <c:v>Extracción de Madera Leña/Carbón</c:v>
                  </c:pt>
                  <c:pt idx="50">
                    <c:v>Incendios Alta Intensidad</c:v>
                  </c:pt>
                  <c:pt idx="51">
                    <c:v>Agricultura migratoria/subsistencia</c:v>
                  </c:pt>
                  <c:pt idx="52">
                    <c:v>Insumos Energéticos (Biomasa)</c:v>
                  </c:pt>
                  <c:pt idx="53">
                    <c:v>Infraestructura</c:v>
                  </c:pt>
                  <c:pt idx="54">
                    <c:v>Desastres Naturales</c:v>
                  </c:pt>
                  <c:pt idx="55">
                    <c:v>Pastoreo de ganado en bosques</c:v>
                  </c:pt>
                  <c:pt idx="56">
                    <c:v>Extracción de Madera Leña/Carbón</c:v>
                  </c:pt>
                  <c:pt idx="57">
                    <c:v>Planes de Manejo mal gestionados/mal ejecutados</c:v>
                  </c:pt>
                  <c:pt idx="58">
                    <c:v>Extracción de Madera Leña/Carbón</c:v>
                  </c:pt>
                  <c:pt idx="59">
                    <c:v>Pastoreo de ganado en bosques</c:v>
                  </c:pt>
                  <c:pt idx="60">
                    <c:v>Planes de Manejo mal gestionados/mal ejecutados</c:v>
                  </c:pt>
                  <c:pt idx="61">
                    <c:v>Planes de Manejo mal gestionados/mal ejecutados</c:v>
                  </c:pt>
                  <c:pt idx="62">
                    <c:v>Incendios Mediana y Baja Intensidad</c:v>
                  </c:pt>
                  <c:pt idx="63">
                    <c:v>Introducción Especies Exóticas/Invasoras</c:v>
                  </c:pt>
                  <c:pt idx="64">
                    <c:v>Incendios Mediana y Baja Intensidad</c:v>
                  </c:pt>
                  <c:pt idx="65">
                    <c:v>Desastres Naturales</c:v>
                  </c:pt>
                  <c:pt idx="66">
                    <c:v>Tala Ilegal de Bosque Natural </c:v>
                  </c:pt>
                  <c:pt idx="67">
                    <c:v>Extracción Productos Forestales Madereros</c:v>
                  </c:pt>
                  <c:pt idx="68">
                    <c:v>Introducción Especies Exóticas/Invasoras</c:v>
                  </c:pt>
                  <c:pt idx="69">
                    <c:v>Incendios Mediana y Baja Intensidad</c:v>
                  </c:pt>
                  <c:pt idx="70">
                    <c:v>Infraestructura</c:v>
                  </c:pt>
                  <c:pt idx="71">
                    <c:v>Desastres Naturales</c:v>
                  </c:pt>
                  <c:pt idx="72">
                    <c:v>Tala Ilegal de Bosque Natural </c:v>
                  </c:pt>
                  <c:pt idx="73">
                    <c:v>Minería</c:v>
                  </c:pt>
                  <c:pt idx="74">
                    <c:v>Plagas y Enfermedades Forestales</c:v>
                  </c:pt>
                  <c:pt idx="75">
                    <c:v>Otras Causas Misceláneas</c:v>
                  </c:pt>
                </c:lvl>
                <c:lvl>
                  <c:pt idx="0">
                    <c:v>Muy Alta</c:v>
                  </c:pt>
                  <c:pt idx="3">
                    <c:v>Alta</c:v>
                  </c:pt>
                  <c:pt idx="7">
                    <c:v>Media</c:v>
                  </c:pt>
                  <c:pt idx="14">
                    <c:v>Baja</c:v>
                  </c:pt>
                  <c:pt idx="24">
                    <c:v>Muy Baja</c:v>
                  </c:pt>
                  <c:pt idx="33">
                    <c:v>Muy Alta</c:v>
                  </c:pt>
                  <c:pt idx="37">
                    <c:v>Alta</c:v>
                  </c:pt>
                  <c:pt idx="41">
                    <c:v>Media</c:v>
                  </c:pt>
                  <c:pt idx="46">
                    <c:v>Baja</c:v>
                  </c:pt>
                  <c:pt idx="49">
                    <c:v>Muy Baja</c:v>
                  </c:pt>
                  <c:pt idx="55">
                    <c:v>Muy Alta</c:v>
                  </c:pt>
                  <c:pt idx="58">
                    <c:v>Alta</c:v>
                  </c:pt>
                  <c:pt idx="61">
                    <c:v>Media</c:v>
                  </c:pt>
                  <c:pt idx="63">
                    <c:v>Baja</c:v>
                  </c:pt>
                  <c:pt idx="68">
                    <c:v>Muy Baja</c:v>
                  </c:pt>
                </c:lvl>
                <c:lvl>
                  <c:pt idx="0">
                    <c:v>Causas Indirectas</c:v>
                  </c:pt>
                  <c:pt idx="33">
                    <c:v>Deforestación</c:v>
                  </c:pt>
                  <c:pt idx="55">
                    <c:v>Degradación</c:v>
                  </c:pt>
                </c:lvl>
              </c:multiLvlStrCache>
            </c:multiLvlStrRef>
          </c:cat>
          <c:val>
            <c:numRef>
              <c:f>'Provincia-Dinámica'!$E$11:$E$86</c:f>
              <c:numCache>
                <c:formatCode>_-* #,##0.00\ _€_-;\-* #,##0.00\ _€_-;_-* "-"??\ _€_-;_-@_-</c:formatCode>
                <c:ptCount val="76"/>
                <c:pt idx="0">
                  <c:v>0.92513333333333336</c:v>
                </c:pt>
                <c:pt idx="1">
                  <c:v>0.87379999999999991</c:v>
                </c:pt>
                <c:pt idx="2">
                  <c:v>0.83499999999999996</c:v>
                </c:pt>
                <c:pt idx="3">
                  <c:v>0.72009999999999996</c:v>
                </c:pt>
                <c:pt idx="4">
                  <c:v>0.70742857142857141</c:v>
                </c:pt>
                <c:pt idx="5">
                  <c:v>0.69466666666666665</c:v>
                </c:pt>
                <c:pt idx="6">
                  <c:v>0.68549999999999989</c:v>
                </c:pt>
                <c:pt idx="7">
                  <c:v>0.55700000000000005</c:v>
                </c:pt>
                <c:pt idx="8">
                  <c:v>0.55292857142857155</c:v>
                </c:pt>
                <c:pt idx="9">
                  <c:v>0.49714285714285705</c:v>
                </c:pt>
                <c:pt idx="10">
                  <c:v>0.48945454545454542</c:v>
                </c:pt>
                <c:pt idx="11">
                  <c:v>0.45200000000000001</c:v>
                </c:pt>
                <c:pt idx="12">
                  <c:v>0.44240000000000002</c:v>
                </c:pt>
                <c:pt idx="13">
                  <c:v>0.43024999999999997</c:v>
                </c:pt>
                <c:pt idx="14">
                  <c:v>0.36099999999999999</c:v>
                </c:pt>
                <c:pt idx="15">
                  <c:v>0.3528</c:v>
                </c:pt>
                <c:pt idx="16">
                  <c:v>0.3165</c:v>
                </c:pt>
                <c:pt idx="17">
                  <c:v>0.31206666666666671</c:v>
                </c:pt>
                <c:pt idx="18">
                  <c:v>0.30083333333333334</c:v>
                </c:pt>
                <c:pt idx="19">
                  <c:v>0.26466666666666666</c:v>
                </c:pt>
                <c:pt idx="20">
                  <c:v>0.25266666666666665</c:v>
                </c:pt>
                <c:pt idx="21">
                  <c:v>0.252</c:v>
                </c:pt>
                <c:pt idx="22">
                  <c:v>0.22</c:v>
                </c:pt>
                <c:pt idx="23">
                  <c:v>0.21099999999999999</c:v>
                </c:pt>
                <c:pt idx="24">
                  <c:v>0.19500000000000001</c:v>
                </c:pt>
                <c:pt idx="25">
                  <c:v>0.16149999999999998</c:v>
                </c:pt>
                <c:pt idx="26">
                  <c:v>0.14300000000000002</c:v>
                </c:pt>
                <c:pt idx="27">
                  <c:v>0.13700000000000001</c:v>
                </c:pt>
                <c:pt idx="28">
                  <c:v>0.13700000000000001</c:v>
                </c:pt>
                <c:pt idx="29">
                  <c:v>9.4333333333333338E-2</c:v>
                </c:pt>
                <c:pt idx="30">
                  <c:v>9.4E-2</c:v>
                </c:pt>
                <c:pt idx="31">
                  <c:v>7.1999999999999995E-2</c:v>
                </c:pt>
                <c:pt idx="32">
                  <c:v>6.4346153846153858E-2</c:v>
                </c:pt>
                <c:pt idx="33">
                  <c:v>0.88714285714285712</c:v>
                </c:pt>
                <c:pt idx="34">
                  <c:v>0.8796250000000001</c:v>
                </c:pt>
                <c:pt idx="35">
                  <c:v>0.873</c:v>
                </c:pt>
                <c:pt idx="36">
                  <c:v>0.86660000000000026</c:v>
                </c:pt>
                <c:pt idx="37">
                  <c:v>0.72175</c:v>
                </c:pt>
                <c:pt idx="38">
                  <c:v>0.71147058823529408</c:v>
                </c:pt>
                <c:pt idx="39">
                  <c:v>0.7040909090909091</c:v>
                </c:pt>
                <c:pt idx="40">
                  <c:v>0.66807142857142843</c:v>
                </c:pt>
                <c:pt idx="41">
                  <c:v>0.6</c:v>
                </c:pt>
                <c:pt idx="42">
                  <c:v>0.57679999999999998</c:v>
                </c:pt>
                <c:pt idx="43">
                  <c:v>0.54216666666666657</c:v>
                </c:pt>
                <c:pt idx="44">
                  <c:v>0.47312000000000004</c:v>
                </c:pt>
                <c:pt idx="45">
                  <c:v>0.40866666666666668</c:v>
                </c:pt>
                <c:pt idx="46">
                  <c:v>0.34016666666666656</c:v>
                </c:pt>
                <c:pt idx="47">
                  <c:v>0.23549999999999999</c:v>
                </c:pt>
                <c:pt idx="48">
                  <c:v>0.218</c:v>
                </c:pt>
                <c:pt idx="49">
                  <c:v>0.13650000000000001</c:v>
                </c:pt>
                <c:pt idx="50">
                  <c:v>0.10531249999999999</c:v>
                </c:pt>
                <c:pt idx="51">
                  <c:v>0.10200000000000001</c:v>
                </c:pt>
                <c:pt idx="52">
                  <c:v>9.6000000000000002E-2</c:v>
                </c:pt>
                <c:pt idx="53">
                  <c:v>7.9791666666666691E-2</c:v>
                </c:pt>
                <c:pt idx="54">
                  <c:v>1.7999999999999999E-2</c:v>
                </c:pt>
                <c:pt idx="55">
                  <c:v>0.92557142857142871</c:v>
                </c:pt>
                <c:pt idx="56">
                  <c:v>0.91417391304347806</c:v>
                </c:pt>
                <c:pt idx="57">
                  <c:v>0.83633333333333326</c:v>
                </c:pt>
                <c:pt idx="58">
                  <c:v>0.72916666666666663</c:v>
                </c:pt>
                <c:pt idx="59">
                  <c:v>0.72399999999999998</c:v>
                </c:pt>
                <c:pt idx="60">
                  <c:v>0.66327272727272724</c:v>
                </c:pt>
                <c:pt idx="61">
                  <c:v>0.53442857142857148</c:v>
                </c:pt>
                <c:pt idx="62">
                  <c:v>0.41099999999999998</c:v>
                </c:pt>
                <c:pt idx="63">
                  <c:v>0.30469999999999997</c:v>
                </c:pt>
                <c:pt idx="64">
                  <c:v>0.29195833333333332</c:v>
                </c:pt>
                <c:pt idx="65">
                  <c:v>0.27700000000000002</c:v>
                </c:pt>
                <c:pt idx="66">
                  <c:v>0.24199999999999999</c:v>
                </c:pt>
                <c:pt idx="67">
                  <c:v>0.24199999999999999</c:v>
                </c:pt>
                <c:pt idx="68">
                  <c:v>0.18785714285714289</c:v>
                </c:pt>
                <c:pt idx="69">
                  <c:v>0.17733333333333334</c:v>
                </c:pt>
                <c:pt idx="70">
                  <c:v>0.16700000000000001</c:v>
                </c:pt>
                <c:pt idx="71">
                  <c:v>0.15630000000000002</c:v>
                </c:pt>
                <c:pt idx="72">
                  <c:v>0.1536666666666667</c:v>
                </c:pt>
                <c:pt idx="73">
                  <c:v>0.11466666666666665</c:v>
                </c:pt>
                <c:pt idx="74">
                  <c:v>6.2250000000000007E-2</c:v>
                </c:pt>
                <c:pt idx="75">
                  <c:v>5.8285714285714288E-2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6-4B52-A2AC-9A867377D2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-330579408"/>
        <c:axId val="-330569616"/>
      </c:barChart>
      <c:catAx>
        <c:axId val="-330579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69616"/>
        <c:crosses val="autoZero"/>
        <c:auto val="1"/>
        <c:lblAlgn val="ctr"/>
        <c:lblOffset val="100"/>
        <c:noMultiLvlLbl val="0"/>
      </c:catAx>
      <c:valAx>
        <c:axId val="-330569616"/>
        <c:scaling>
          <c:orientation val="minMax"/>
          <c:max val="1"/>
          <c:min val="0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[Causas Deforestación -Anexo_6_Base_datos_alfanumerica_drivers.xlsx]Drivers!TablaDinámica5</c:name>
    <c:fmtId val="0"/>
  </c:pivotSource>
  <c:chart>
    <c:autoTitleDeleted val="1"/>
    <c:pivotFmts>
      <c:pivotFmt>
        <c:idx val="0"/>
        <c:spPr>
          <a:solidFill>
            <a:schemeClr val="accent3"/>
          </a:solidFill>
          <a:ln>
            <a:noFill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  <a:round/>
            </a:ln>
            <a:effectLst/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3"/>
          </a:solidFill>
          <a:ln>
            <a:noFill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  <a:round/>
            </a:ln>
            <a:effectLst/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3"/>
          </a:solidFill>
          <a:ln>
            <a:noFill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3"/>
          </a:solidFill>
          <a:ln>
            <a:noFill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/>
          </a:solidFill>
          <a:ln>
            <a:noFill/>
          </a:ln>
          <a:effectLst/>
        </c:spPr>
        <c:marker>
          <c:spPr>
            <a:solidFill>
              <a:schemeClr val="accent3"/>
            </a:solidFill>
            <a:ln w="9525">
              <a:solidFill>
                <a:schemeClr val="accent3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Drivers!$B$7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Drivers!$A$8:$A$20</c:f>
              <c:strCache>
                <c:ptCount val="12"/>
                <c:pt idx="0">
                  <c:v>Expansión de infraestructura productiva de tipo urbana, vial e industrial</c:v>
                </c:pt>
                <c:pt idx="1">
                  <c:v>Desastres Naturales: Huracanes, sequía y deslizamientos</c:v>
                </c:pt>
                <c:pt idx="2">
                  <c:v>Plagas, enfermedades en introducción de especies invasoras exóticas</c:v>
                </c:pt>
                <c:pt idx="3">
                  <c:v>Incendios Forestales</c:v>
                </c:pt>
                <c:pt idx="4">
                  <c:v>Minería a cielo abierto</c:v>
                </c:pt>
                <c:pt idx="5">
                  <c:v>Pobreza e Inequidad Social</c:v>
                </c:pt>
                <c:pt idx="6">
                  <c:v>Débil Educación Ambiental</c:v>
                </c:pt>
                <c:pt idx="7">
                  <c:v>Insidencia sobre los Recursos Forestales debido a la elevada migración ilegal de origen internacional</c:v>
                </c:pt>
                <c:pt idx="8">
                  <c:v>Manejo y uso insustentable de las tierras para producción agrícola</c:v>
                </c:pt>
                <c:pt idx="9">
                  <c:v>Manejo y uso insustentable de las tierras forestales</c:v>
                </c:pt>
                <c:pt idx="10">
                  <c:v>Debilidad institucional para la gestión forestal y ausencia de ley sectorial forestal y otras leyes asociadas a la gestión del sector</c:v>
                </c:pt>
                <c:pt idx="11">
                  <c:v>Manejo y uso insustentable de las tierras para producción ganadera</c:v>
                </c:pt>
              </c:strCache>
            </c:strRef>
          </c:cat>
          <c:val>
            <c:numRef>
              <c:f>Drivers!$B$8:$B$20</c:f>
              <c:numCache>
                <c:formatCode>0.0000</c:formatCode>
                <c:ptCount val="12"/>
                <c:pt idx="0">
                  <c:v>0.10859999999999997</c:v>
                </c:pt>
                <c:pt idx="1">
                  <c:v>0.13913333333333336</c:v>
                </c:pt>
                <c:pt idx="2">
                  <c:v>0.17134482758620689</c:v>
                </c:pt>
                <c:pt idx="3">
                  <c:v>0.20781250000000004</c:v>
                </c:pt>
                <c:pt idx="4">
                  <c:v>0.29691666666666666</c:v>
                </c:pt>
                <c:pt idx="5">
                  <c:v>0.32052000000000008</c:v>
                </c:pt>
                <c:pt idx="6">
                  <c:v>0.36167647058823527</c:v>
                </c:pt>
                <c:pt idx="7">
                  <c:v>0.48247619047619056</c:v>
                </c:pt>
                <c:pt idx="8">
                  <c:v>0.59455223880597041</c:v>
                </c:pt>
                <c:pt idx="9">
                  <c:v>0.6324744525547441</c:v>
                </c:pt>
                <c:pt idx="10">
                  <c:v>0.6985106382978723</c:v>
                </c:pt>
                <c:pt idx="11">
                  <c:v>0.86031578947368414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7-4862-8E47-F1A43F3375A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-330573424"/>
        <c:axId val="-330574512"/>
      </c:barChart>
      <c:valAx>
        <c:axId val="-330574512"/>
        <c:scaling>
          <c:orientation val="minMax"/>
        </c:scaling>
        <c:delete val="1"/>
        <c:axPos val="b"/>
        <c:numFmt formatCode="0.0000" sourceLinked="1"/>
        <c:majorTickMark val="none"/>
        <c:minorTickMark val="none"/>
        <c:tickLblPos val="nextTo"/>
        <c:crossAx val="-330573424"/>
        <c:crosses val="autoZero"/>
        <c:crossBetween val="between"/>
      </c:valAx>
      <c:catAx>
        <c:axId val="-33057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4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pivotSource>
    <c:name>[Causas Deforestación -Anexo_6_Base_datos_alfanumerica_drivers.xlsx]Nacional 1!TablaDinámica1</c:name>
    <c:fmtId val="0"/>
  </c:pivotSource>
  <c:chart>
    <c:autoTitleDeleted val="1"/>
    <c:pivotFmts>
      <c:pivotFmt>
        <c:idx val="0"/>
        <c:spPr>
          <a:solidFill>
            <a:schemeClr val="dk1">
              <a:tint val="885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'Nacional 1'!$C$3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'Nacional 1'!$A$4:$B$46</c:f>
              <c:multiLvlStrCache>
                <c:ptCount val="43"/>
                <c:lvl>
                  <c:pt idx="0">
                    <c:v>Planes de Manejo mal gestionados/mal ejecutados</c:v>
                  </c:pt>
                  <c:pt idx="1">
                    <c:v>Informalidad Mercado Leña/Carbón</c:v>
                  </c:pt>
                  <c:pt idx="2">
                    <c:v>Pastoreo de ganado en bosques</c:v>
                  </c:pt>
                  <c:pt idx="3">
                    <c:v>Ganadería Comercial</c:v>
                  </c:pt>
                  <c:pt idx="4">
                    <c:v>Agricultura Comercial</c:v>
                  </c:pt>
                  <c:pt idx="5">
                    <c:v>Tala Ilegal de Bosque Natural </c:v>
                  </c:pt>
                  <c:pt idx="6">
                    <c:v>Agricultura migratoria/subsistencia</c:v>
                  </c:pt>
                  <c:pt idx="7">
                    <c:v>Deficiencia Institucionalidad Forestal</c:v>
                  </c:pt>
                  <c:pt idx="8">
                    <c:v>Deficiencia Políticas Públicas</c:v>
                  </c:pt>
                  <c:pt idx="9">
                    <c:v>Introducción Especies Exóticas/Invasoras</c:v>
                  </c:pt>
                  <c:pt idx="10">
                    <c:v>Dinámica Migratoria</c:v>
                  </c:pt>
                  <c:pt idx="11">
                    <c:v>Turismo</c:v>
                  </c:pt>
                  <c:pt idx="12">
                    <c:v>Minería</c:v>
                  </c:pt>
                  <c:pt idx="13">
                    <c:v>Infraestructura</c:v>
                  </c:pt>
                  <c:pt idx="14">
                    <c:v>Falta Educación Ambiental</c:v>
                  </c:pt>
                  <c:pt idx="15">
                    <c:v>Incendios Mediana y Baja Intensidad</c:v>
                  </c:pt>
                  <c:pt idx="16">
                    <c:v>Pobreza -Desempleo</c:v>
                  </c:pt>
                  <c:pt idx="17">
                    <c:v>Extracción de Madera Leña/Carbón</c:v>
                  </c:pt>
                  <c:pt idx="18">
                    <c:v>Tenencia de la Tierra</c:v>
                  </c:pt>
                  <c:pt idx="19">
                    <c:v>Turismo</c:v>
                  </c:pt>
                  <c:pt idx="20">
                    <c:v>Otras Causas Misceláneas</c:v>
                  </c:pt>
                  <c:pt idx="21">
                    <c:v>Baja Valoración Económica de Bosques</c:v>
                  </c:pt>
                  <c:pt idx="22">
                    <c:v>Desastres Naturales</c:v>
                  </c:pt>
                  <c:pt idx="23">
                    <c:v>Ausencia de Incentivos Forestales</c:v>
                  </c:pt>
                  <c:pt idx="24">
                    <c:v>Dinámica Migratoria</c:v>
                  </c:pt>
                  <c:pt idx="25">
                    <c:v>Incendios Alta Intensidad</c:v>
                  </c:pt>
                  <c:pt idx="26">
                    <c:v>Extracción de Madera Leña/Carbón</c:v>
                  </c:pt>
                  <c:pt idx="27">
                    <c:v>Minería</c:v>
                  </c:pt>
                  <c:pt idx="28">
                    <c:v>Crecimiento Poblacional</c:v>
                  </c:pt>
                  <c:pt idx="29">
                    <c:v>Desastres Naturales</c:v>
                  </c:pt>
                  <c:pt idx="30">
                    <c:v>Tala Ilegal de Bosque Natural </c:v>
                  </c:pt>
                  <c:pt idx="31">
                    <c:v>Extracción Productos Forestales Madereros</c:v>
                  </c:pt>
                  <c:pt idx="32">
                    <c:v>Incumplimiento Legislación Vigente</c:v>
                  </c:pt>
                  <c:pt idx="33">
                    <c:v>Plagas y Enfermedades Forestales</c:v>
                  </c:pt>
                  <c:pt idx="34">
                    <c:v>Otras Causas Misceláneas</c:v>
                  </c:pt>
                  <c:pt idx="35">
                    <c:v>Deficiencia Políticas Públicas</c:v>
                  </c:pt>
                  <c:pt idx="36">
                    <c:v>Desastres Naturales</c:v>
                  </c:pt>
                  <c:pt idx="37">
                    <c:v>Pobreza -Desempleo</c:v>
                  </c:pt>
                  <c:pt idx="38">
                    <c:v>Crecimiento Poblacional</c:v>
                  </c:pt>
                  <c:pt idx="39">
                    <c:v>Ausencia de Incentivos Forestales</c:v>
                  </c:pt>
                  <c:pt idx="40">
                    <c:v>Infraestructura</c:v>
                  </c:pt>
                  <c:pt idx="41">
                    <c:v>Insumos Energéticos (Biomasa)</c:v>
                  </c:pt>
                  <c:pt idx="42">
                    <c:v>Agricultura migratoria/subsistencia</c:v>
                  </c:pt>
                </c:lvl>
                <c:lvl>
                  <c:pt idx="0">
                    <c:v>Muy Alta</c:v>
                  </c:pt>
                  <c:pt idx="9">
                    <c:v>Alta</c:v>
                  </c:pt>
                  <c:pt idx="18">
                    <c:v>Media</c:v>
                  </c:pt>
                  <c:pt idx="26">
                    <c:v>Baja</c:v>
                  </c:pt>
                  <c:pt idx="35">
                    <c:v>Muy Baja</c:v>
                  </c:pt>
                </c:lvl>
              </c:multiLvlStrCache>
            </c:multiLvlStrRef>
          </c:cat>
          <c:val>
            <c:numRef>
              <c:f>'Nacional 1'!$C$4:$C$46</c:f>
              <c:numCache>
                <c:formatCode>General</c:formatCode>
                <c:ptCount val="43"/>
                <c:pt idx="0">
                  <c:v>0.81299999999999994</c:v>
                </c:pt>
                <c:pt idx="1">
                  <c:v>0.83699999999999997</c:v>
                </c:pt>
                <c:pt idx="2">
                  <c:v>0.86</c:v>
                </c:pt>
                <c:pt idx="3">
                  <c:v>0.88300000000000001</c:v>
                </c:pt>
                <c:pt idx="4">
                  <c:v>0.90600000000000003</c:v>
                </c:pt>
                <c:pt idx="5">
                  <c:v>0.93</c:v>
                </c:pt>
                <c:pt idx="6">
                  <c:v>0.95299999999999996</c:v>
                </c:pt>
                <c:pt idx="7">
                  <c:v>0.97599999999999998</c:v>
                </c:pt>
                <c:pt idx="8">
                  <c:v>1</c:v>
                </c:pt>
                <c:pt idx="9">
                  <c:v>0.60399999999999998</c:v>
                </c:pt>
                <c:pt idx="10">
                  <c:v>0.627</c:v>
                </c:pt>
                <c:pt idx="11">
                  <c:v>0.65100000000000002</c:v>
                </c:pt>
                <c:pt idx="12">
                  <c:v>0.67400000000000004</c:v>
                </c:pt>
                <c:pt idx="13">
                  <c:v>0.69699999999999995</c:v>
                </c:pt>
                <c:pt idx="14">
                  <c:v>0.72</c:v>
                </c:pt>
                <c:pt idx="15">
                  <c:v>0.74399999999999999</c:v>
                </c:pt>
                <c:pt idx="16">
                  <c:v>0.76700000000000002</c:v>
                </c:pt>
                <c:pt idx="17">
                  <c:v>0.79</c:v>
                </c:pt>
                <c:pt idx="18">
                  <c:v>0.41799999999999998</c:v>
                </c:pt>
                <c:pt idx="19">
                  <c:v>0.441</c:v>
                </c:pt>
                <c:pt idx="20">
                  <c:v>0.46500000000000002</c:v>
                </c:pt>
                <c:pt idx="21">
                  <c:v>0.48799999999999999</c:v>
                </c:pt>
                <c:pt idx="22">
                  <c:v>0.51100000000000001</c:v>
                </c:pt>
                <c:pt idx="23">
                  <c:v>0.53400000000000003</c:v>
                </c:pt>
                <c:pt idx="24">
                  <c:v>0.55800000000000005</c:v>
                </c:pt>
                <c:pt idx="25">
                  <c:v>0.58099999999999996</c:v>
                </c:pt>
                <c:pt idx="26">
                  <c:v>0.20899999999999999</c:v>
                </c:pt>
                <c:pt idx="27">
                  <c:v>0.23200000000000001</c:v>
                </c:pt>
                <c:pt idx="28">
                  <c:v>0.255</c:v>
                </c:pt>
                <c:pt idx="29">
                  <c:v>0.27900000000000003</c:v>
                </c:pt>
                <c:pt idx="30">
                  <c:v>0.30199999999999999</c:v>
                </c:pt>
                <c:pt idx="31">
                  <c:v>0.32500000000000001</c:v>
                </c:pt>
                <c:pt idx="32">
                  <c:v>0.34799999999999998</c:v>
                </c:pt>
                <c:pt idx="33">
                  <c:v>0.372</c:v>
                </c:pt>
                <c:pt idx="34">
                  <c:v>0.372</c:v>
                </c:pt>
                <c:pt idx="35">
                  <c:v>0</c:v>
                </c:pt>
                <c:pt idx="36">
                  <c:v>2.3E-2</c:v>
                </c:pt>
                <c:pt idx="37">
                  <c:v>6.9000000000000006E-2</c:v>
                </c:pt>
                <c:pt idx="38">
                  <c:v>6.9000000000000006E-2</c:v>
                </c:pt>
                <c:pt idx="39">
                  <c:v>0.11600000000000001</c:v>
                </c:pt>
                <c:pt idx="40">
                  <c:v>0.13900000000000001</c:v>
                </c:pt>
                <c:pt idx="41">
                  <c:v>0.16200000000000001</c:v>
                </c:pt>
                <c:pt idx="42">
                  <c:v>0.186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C-41CB-A180-E9D5C660F8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330583760"/>
        <c:axId val="-330576688"/>
      </c:barChart>
      <c:catAx>
        <c:axId val="-330583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6688"/>
        <c:crosses val="autoZero"/>
        <c:auto val="1"/>
        <c:lblAlgn val="ctr"/>
        <c:lblOffset val="100"/>
        <c:noMultiLvlLbl val="0"/>
      </c:catAx>
      <c:valAx>
        <c:axId val="-330576688"/>
        <c:scaling>
          <c:orientation val="minMax"/>
          <c:max val="1"/>
          <c:min val="0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83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[Causas Deforestación -Anexo_6_Base_datos_alfanumerica_drivers.xlsx]Nacional 2!TablaDinámica4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6">
                  <a:satMod val="103000"/>
                  <a:lumMod val="102000"/>
                  <a:tint val="94000"/>
                </a:schemeClr>
              </a:gs>
              <a:gs pos="50000">
                <a:schemeClr val="accent6">
                  <a:satMod val="110000"/>
                  <a:lumMod val="100000"/>
                  <a:shade val="100000"/>
                </a:schemeClr>
              </a:gs>
              <a:gs pos="100000">
                <a:schemeClr val="accent6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'Nacional 2'!$C$6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'Nacional 2'!$A$7:$B$27</c:f>
              <c:multiLvlStrCache>
                <c:ptCount val="21"/>
                <c:lvl>
                  <c:pt idx="0">
                    <c:v>Deficiencia Políticas Públicas</c:v>
                  </c:pt>
                  <c:pt idx="1">
                    <c:v>Deficiencia Institucionalidad Forestal</c:v>
                  </c:pt>
                  <c:pt idx="2">
                    <c:v>Informalidad Mercado Leña/Carbón</c:v>
                  </c:pt>
                  <c:pt idx="3">
                    <c:v>Pobreza -Desempleo</c:v>
                  </c:pt>
                  <c:pt idx="4">
                    <c:v>Falta Educación Ambiental</c:v>
                  </c:pt>
                  <c:pt idx="5">
                    <c:v>Turismo</c:v>
                  </c:pt>
                  <c:pt idx="6">
                    <c:v>Dinámica Migratoria</c:v>
                  </c:pt>
                  <c:pt idx="7">
                    <c:v>Dinámica Migratoria</c:v>
                  </c:pt>
                  <c:pt idx="8">
                    <c:v>Ausencia de Incentivos Forestales</c:v>
                  </c:pt>
                  <c:pt idx="9">
                    <c:v>Baja Valoración Económica de Bosques</c:v>
                  </c:pt>
                  <c:pt idx="10">
                    <c:v>Otras Causas Misceláneas</c:v>
                  </c:pt>
                  <c:pt idx="11">
                    <c:v>Turismo</c:v>
                  </c:pt>
                  <c:pt idx="12">
                    <c:v>Tenencia de la Tierra</c:v>
                  </c:pt>
                  <c:pt idx="13">
                    <c:v>Incumplimiento Legislación Vigente</c:v>
                  </c:pt>
                  <c:pt idx="14">
                    <c:v>Desastres Naturales</c:v>
                  </c:pt>
                  <c:pt idx="15">
                    <c:v>Crecimiento Poblacional</c:v>
                  </c:pt>
                  <c:pt idx="16">
                    <c:v>Insumos Energéticos (Biomasa)</c:v>
                  </c:pt>
                  <c:pt idx="17">
                    <c:v>Ausencia de Incentivos Forestales</c:v>
                  </c:pt>
                  <c:pt idx="18">
                    <c:v>Pobreza -Desempleo</c:v>
                  </c:pt>
                  <c:pt idx="19">
                    <c:v>Crecimiento Poblacional</c:v>
                  </c:pt>
                  <c:pt idx="20">
                    <c:v>Deficiencia Políticas Públicas</c:v>
                  </c:pt>
                </c:lvl>
                <c:lvl>
                  <c:pt idx="0">
                    <c:v>Muy Alta</c:v>
                  </c:pt>
                  <c:pt idx="3">
                    <c:v>Alta</c:v>
                  </c:pt>
                  <c:pt idx="7">
                    <c:v>Media</c:v>
                  </c:pt>
                  <c:pt idx="13">
                    <c:v>Baja</c:v>
                  </c:pt>
                  <c:pt idx="16">
                    <c:v>Muy Baja</c:v>
                  </c:pt>
                </c:lvl>
              </c:multiLvlStrCache>
            </c:multiLvlStrRef>
          </c:cat>
          <c:val>
            <c:numRef>
              <c:f>'Nacional 2'!$C$7:$C$27</c:f>
              <c:numCache>
                <c:formatCode>General</c:formatCode>
                <c:ptCount val="21"/>
                <c:pt idx="0">
                  <c:v>1</c:v>
                </c:pt>
                <c:pt idx="1">
                  <c:v>0.97599999999999998</c:v>
                </c:pt>
                <c:pt idx="2">
                  <c:v>0.83699999999999997</c:v>
                </c:pt>
                <c:pt idx="3">
                  <c:v>0.76700000000000002</c:v>
                </c:pt>
                <c:pt idx="4">
                  <c:v>0.72</c:v>
                </c:pt>
                <c:pt idx="5">
                  <c:v>0.65100000000000002</c:v>
                </c:pt>
                <c:pt idx="6">
                  <c:v>0.627</c:v>
                </c:pt>
                <c:pt idx="7">
                  <c:v>0.55800000000000005</c:v>
                </c:pt>
                <c:pt idx="8">
                  <c:v>0.53400000000000003</c:v>
                </c:pt>
                <c:pt idx="9">
                  <c:v>0.48799999999999999</c:v>
                </c:pt>
                <c:pt idx="10">
                  <c:v>0.46500000000000002</c:v>
                </c:pt>
                <c:pt idx="11">
                  <c:v>0.441</c:v>
                </c:pt>
                <c:pt idx="12">
                  <c:v>0.41799999999999998</c:v>
                </c:pt>
                <c:pt idx="13">
                  <c:v>0.34799999999999998</c:v>
                </c:pt>
                <c:pt idx="14">
                  <c:v>0.27900000000000003</c:v>
                </c:pt>
                <c:pt idx="15">
                  <c:v>0.255</c:v>
                </c:pt>
                <c:pt idx="16">
                  <c:v>0.16200000000000001</c:v>
                </c:pt>
                <c:pt idx="17">
                  <c:v>0.11600000000000001</c:v>
                </c:pt>
                <c:pt idx="18">
                  <c:v>6.9000000000000006E-2</c:v>
                </c:pt>
                <c:pt idx="19">
                  <c:v>6.9000000000000006E-2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A-41A2-8CC5-6FCF5DB60E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330572880"/>
        <c:axId val="-330575056"/>
      </c:barChart>
      <c:catAx>
        <c:axId val="-330572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5056"/>
        <c:crosses val="autoZero"/>
        <c:auto val="1"/>
        <c:lblAlgn val="ctr"/>
        <c:lblOffset val="100"/>
        <c:noMultiLvlLbl val="0"/>
      </c:catAx>
      <c:valAx>
        <c:axId val="-330575056"/>
        <c:scaling>
          <c:orientation val="minMax"/>
          <c:max val="1"/>
          <c:min val="0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[Causas Deforestación -Anexo_6_Base_datos_alfanumerica_drivers.xlsx]Talleres-Dinámica!TablaDinámica3</c:name>
    <c:fmtId val="0"/>
  </c:pivotSource>
  <c:chart>
    <c:autoTitleDeleted val="1"/>
    <c:pivotFmts>
      <c:pivotFmt>
        <c:idx val="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  <a:ln>
            <a:noFill/>
          </a:ln>
          <a:effectLst>
            <a:innerShdw blurRad="114300">
              <a:schemeClr val="accent2"/>
            </a:inn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'Talleres-Dinámica'!$E$4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'Talleres-Dinámica'!$B$5:$D$14</c:f>
              <c:multiLvlStrCache>
                <c:ptCount val="10"/>
                <c:lvl>
                  <c:pt idx="0">
                    <c:v>Agricultura Comercial</c:v>
                  </c:pt>
                  <c:pt idx="1">
                    <c:v>Agricultura migratoria/subsistencia</c:v>
                  </c:pt>
                  <c:pt idx="2">
                    <c:v>Ganadería Comercial</c:v>
                  </c:pt>
                  <c:pt idx="3">
                    <c:v>Tala Ilegal de Bosque Natural </c:v>
                  </c:pt>
                  <c:pt idx="4">
                    <c:v>Infraestructura</c:v>
                  </c:pt>
                  <c:pt idx="5">
                    <c:v>Minería</c:v>
                  </c:pt>
                  <c:pt idx="6">
                    <c:v>Incendios Alta Intensidad</c:v>
                  </c:pt>
                  <c:pt idx="7">
                    <c:v>Agricultura migratoria/subsistencia</c:v>
                  </c:pt>
                  <c:pt idx="8">
                    <c:v>Extracción de Madera Leña/Carbón</c:v>
                  </c:pt>
                  <c:pt idx="9">
                    <c:v>Insumos Energéticos (Biomasa)</c:v>
                  </c:pt>
                </c:lvl>
                <c:lvl>
                  <c:pt idx="0">
                    <c:v>Muy Alta</c:v>
                  </c:pt>
                  <c:pt idx="1">
                    <c:v>Alta</c:v>
                  </c:pt>
                  <c:pt idx="4">
                    <c:v>Media</c:v>
                  </c:pt>
                  <c:pt idx="6">
                    <c:v>Baja</c:v>
                  </c:pt>
                  <c:pt idx="7">
                    <c:v>Muy Baja</c:v>
                  </c:pt>
                </c:lvl>
                <c:lvl>
                  <c:pt idx="0">
                    <c:v>Deforestación</c:v>
                  </c:pt>
                </c:lvl>
              </c:multiLvlStrCache>
            </c:multiLvlStrRef>
          </c:cat>
          <c:val>
            <c:numRef>
              <c:f>'Talleres-Dinámica'!$E$5:$E$14</c:f>
              <c:numCache>
                <c:formatCode>General</c:formatCode>
                <c:ptCount val="10"/>
                <c:pt idx="0">
                  <c:v>0.81399999999999995</c:v>
                </c:pt>
                <c:pt idx="1">
                  <c:v>0.66900000000000004</c:v>
                </c:pt>
                <c:pt idx="2">
                  <c:v>0.78200000000000003</c:v>
                </c:pt>
                <c:pt idx="3">
                  <c:v>0.74099999999999999</c:v>
                </c:pt>
                <c:pt idx="4">
                  <c:v>0.54</c:v>
                </c:pt>
                <c:pt idx="5">
                  <c:v>0.54</c:v>
                </c:pt>
                <c:pt idx="6">
                  <c:v>0.20100000000000001</c:v>
                </c:pt>
                <c:pt idx="7">
                  <c:v>1.6E-2</c:v>
                </c:pt>
                <c:pt idx="8">
                  <c:v>8.7999999999999995E-2</c:v>
                </c:pt>
                <c:pt idx="9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9-4D47-8C96-14C370AD9CA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-330581584"/>
        <c:axId val="-330575600"/>
      </c:barChart>
      <c:catAx>
        <c:axId val="-330581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75600"/>
        <c:crosses val="autoZero"/>
        <c:auto val="1"/>
        <c:lblAlgn val="ctr"/>
        <c:lblOffset val="100"/>
        <c:noMultiLvlLbl val="0"/>
      </c:catAx>
      <c:valAx>
        <c:axId val="-330575600"/>
        <c:scaling>
          <c:orientation val="minMax"/>
          <c:max val="1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30581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ACROREGION FINAL'!A1"/><Relationship Id="rId2" Type="http://schemas.openxmlformats.org/officeDocument/2006/relationships/hyperlink" Target="#'NACIONAL FINAL'!A1"/><Relationship Id="rId1" Type="http://schemas.openxmlformats.org/officeDocument/2006/relationships/image" Target="../media/image1.jpeg"/><Relationship Id="rId6" Type="http://schemas.openxmlformats.org/officeDocument/2006/relationships/hyperlink" Target="#'DRIVERS FINALES'!A1"/><Relationship Id="rId5" Type="http://schemas.openxmlformats.org/officeDocument/2006/relationships/hyperlink" Target="#'Provincia-Din&#225;mica'!A1"/><Relationship Id="rId4" Type="http://schemas.openxmlformats.org/officeDocument/2006/relationships/hyperlink" Target="#'REGIONAL FINAL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#MASTER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ASTER!A1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ASTER!A1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ASTER!A1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ASTER!A1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333618</xdr:colOff>
      <xdr:row>0</xdr:row>
      <xdr:rowOff>0</xdr:rowOff>
    </xdr:from>
    <xdr:to>
      <xdr:col>9</xdr:col>
      <xdr:colOff>650650</xdr:colOff>
      <xdr:row>46</xdr:row>
      <xdr:rowOff>41275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E0A4F0-C11F-4642-A2F6-2EF593978B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3618" y="0"/>
          <a:ext cx="7763850" cy="10047336"/>
        </a:xfrm>
        <a:prstGeom prst="rect">
          <a:avLst/>
        </a:prstGeom>
      </xdr:spPr>
    </xdr:pic>
    <xdr:clientData/>
  </xdr:twoCellAnchor>
  <xdr:twoCellAnchor>
    <xdr:from>
      <xdr:col>2</xdr:col>
      <xdr:colOff>215265</xdr:colOff>
      <xdr:row>12</xdr:row>
      <xdr:rowOff>76200</xdr:rowOff>
    </xdr:from>
    <xdr:to>
      <xdr:col>9</xdr:col>
      <xdr:colOff>351790</xdr:colOff>
      <xdr:row>15</xdr:row>
      <xdr:rowOff>168910</xdr:rowOff>
    </xdr:to>
    <xdr:sp macro="" textlink="">
      <xdr:nvSpPr>
        <xdr:cNvPr id="4" name="Cuadro de texto 4">
          <a:extLst>
            <a:ext uri="{FF2B5EF4-FFF2-40B4-BE49-F238E27FC236}">
              <a16:creationId xmlns:a16="http://schemas.microsoft.com/office/drawing/2014/main" id="{DFF8F717-8E69-43A1-AE3C-6C15C1209840}"/>
            </a:ext>
          </a:extLst>
        </xdr:cNvPr>
        <xdr:cNvSpPr txBox="1"/>
      </xdr:nvSpPr>
      <xdr:spPr>
        <a:xfrm>
          <a:off x="1739265" y="2781300"/>
          <a:ext cx="5470525" cy="87376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630555" algn="just">
            <a:lnSpc>
              <a:spcPts val="2600"/>
            </a:lnSpc>
            <a:spcAft>
              <a:spcPts val="0"/>
            </a:spcAft>
          </a:pPr>
          <a:r>
            <a:rPr lang="es-ES_tradnl" sz="3000" b="1">
              <a:solidFill>
                <a:srgbClr val="FFFFFF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Anexo</a:t>
          </a:r>
          <a:r>
            <a:rPr lang="es-ES_tradnl" sz="3000" b="1" baseline="0">
              <a:solidFill>
                <a:srgbClr val="FFFFFF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 6:</a:t>
          </a:r>
          <a:endParaRPr lang="es-CL" sz="105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414020</xdr:colOff>
      <xdr:row>14</xdr:row>
      <xdr:rowOff>95250</xdr:rowOff>
    </xdr:from>
    <xdr:to>
      <xdr:col>8</xdr:col>
      <xdr:colOff>639445</xdr:colOff>
      <xdr:row>18</xdr:row>
      <xdr:rowOff>125730</xdr:rowOff>
    </xdr:to>
    <xdr:sp macro="" textlink="">
      <xdr:nvSpPr>
        <xdr:cNvPr id="6" name="Cuadro de texto 7">
          <a:extLst>
            <a:ext uri="{FF2B5EF4-FFF2-40B4-BE49-F238E27FC236}">
              <a16:creationId xmlns:a16="http://schemas.microsoft.com/office/drawing/2014/main" id="{6DB79ED4-DF7D-4DDE-80C3-132B320F98B3}"/>
            </a:ext>
          </a:extLst>
        </xdr:cNvPr>
        <xdr:cNvSpPr txBox="1"/>
      </xdr:nvSpPr>
      <xdr:spPr>
        <a:xfrm>
          <a:off x="1938020" y="3390900"/>
          <a:ext cx="4797425" cy="121158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630555" algn="l">
            <a:lnSpc>
              <a:spcPts val="1100"/>
            </a:lnSpc>
            <a:spcAft>
              <a:spcPts val="0"/>
            </a:spcAft>
          </a:pPr>
          <a:r>
            <a:rPr lang="es-ES_tradnl" sz="1100" cap="all" baseline="0">
              <a:solidFill>
                <a:srgbClr val="FFFFFF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Base de datos de las causales directas de la deforestación y degradación de los bosques a nivel nacional, marco regional y provincial</a:t>
          </a:r>
          <a:endParaRPr lang="es-CL" sz="1050" cap="all" baseline="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95173</xdr:colOff>
      <xdr:row>46</xdr:row>
      <xdr:rowOff>50356</xdr:rowOff>
    </xdr:from>
    <xdr:to>
      <xdr:col>8</xdr:col>
      <xdr:colOff>323773</xdr:colOff>
      <xdr:row>51</xdr:row>
      <xdr:rowOff>129097</xdr:rowOff>
    </xdr:to>
    <xdr:sp macro="" textlink="">
      <xdr:nvSpPr>
        <xdr:cNvPr id="7" name="Cuadro de texto 8">
          <a:extLst>
            <a:ext uri="{FF2B5EF4-FFF2-40B4-BE49-F238E27FC236}">
              <a16:creationId xmlns:a16="http://schemas.microsoft.com/office/drawing/2014/main" id="{9E31D73D-B636-40D4-B55C-5BEE8B878932}"/>
            </a:ext>
          </a:extLst>
        </xdr:cNvPr>
        <xdr:cNvSpPr txBox="1"/>
      </xdr:nvSpPr>
      <xdr:spPr>
        <a:xfrm>
          <a:off x="1750021" y="10056417"/>
          <a:ext cx="5193146" cy="1040862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630555" algn="l">
            <a:lnSpc>
              <a:spcPts val="1500"/>
            </a:lnSpc>
            <a:spcAft>
              <a:spcPts val="0"/>
            </a:spcAft>
          </a:pPr>
          <a:r>
            <a:rPr lang="es-ES_tradnl" sz="1200">
              <a:solidFill>
                <a:srgbClr val="203C73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República Dominicana</a:t>
          </a:r>
          <a:endParaRPr lang="es-CL" sz="1050">
            <a:solidFill>
              <a:srgbClr val="203C73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630555" algn="l">
            <a:lnSpc>
              <a:spcPts val="1500"/>
            </a:lnSpc>
            <a:spcAft>
              <a:spcPts val="0"/>
            </a:spcAft>
          </a:pPr>
          <a:r>
            <a:rPr lang="es-ES_tradnl" sz="1200">
              <a:solidFill>
                <a:srgbClr val="203C73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P151752 / SNIP 13782</a:t>
          </a:r>
          <a:endParaRPr lang="es-CL" sz="1050">
            <a:solidFill>
              <a:srgbClr val="203C73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630555" algn="l">
            <a:lnSpc>
              <a:spcPts val="1500"/>
            </a:lnSpc>
            <a:spcAft>
              <a:spcPts val="0"/>
            </a:spcAft>
          </a:pPr>
          <a:r>
            <a:rPr lang="es-ES_tradnl" sz="1200">
              <a:solidFill>
                <a:srgbClr val="203C73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Ministerio del Medio Ambiente y Recursos naturales – Banco Mundial</a:t>
          </a:r>
          <a:endParaRPr lang="es-CL" sz="1050">
            <a:solidFill>
              <a:srgbClr val="203C73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630555" algn="l">
            <a:lnSpc>
              <a:spcPts val="1500"/>
            </a:lnSpc>
            <a:spcAft>
              <a:spcPts val="0"/>
            </a:spcAft>
          </a:pPr>
          <a:r>
            <a:rPr lang="es-ES_tradnl" sz="1200">
              <a:solidFill>
                <a:srgbClr val="203C73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DCC-UTG-05-2017</a:t>
          </a:r>
          <a:endParaRPr lang="es-CL" sz="1050">
            <a:solidFill>
              <a:srgbClr val="203C73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0</xdr:colOff>
      <xdr:row>46</xdr:row>
      <xdr:rowOff>86301</xdr:rowOff>
    </xdr:from>
    <xdr:to>
      <xdr:col>2</xdr:col>
      <xdr:colOff>277495</xdr:colOff>
      <xdr:row>51</xdr:row>
      <xdr:rowOff>165042</xdr:rowOff>
    </xdr:to>
    <xdr:sp macro="" textlink="">
      <xdr:nvSpPr>
        <xdr:cNvPr id="8" name="Cuadro de texto 500">
          <a:extLst>
            <a:ext uri="{FF2B5EF4-FFF2-40B4-BE49-F238E27FC236}">
              <a16:creationId xmlns:a16="http://schemas.microsoft.com/office/drawing/2014/main" id="{89FE0F88-5FFD-4F68-AD72-9F8CF293CEA4}"/>
            </a:ext>
          </a:extLst>
        </xdr:cNvPr>
        <xdr:cNvSpPr txBox="1"/>
      </xdr:nvSpPr>
      <xdr:spPr>
        <a:xfrm>
          <a:off x="0" y="10092362"/>
          <a:ext cx="1932343" cy="1040862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630555" algn="r">
            <a:lnSpc>
              <a:spcPts val="1500"/>
            </a:lnSpc>
            <a:spcAft>
              <a:spcPts val="0"/>
            </a:spcAft>
          </a:pPr>
          <a:r>
            <a:rPr lang="es-ES" sz="1200" b="1">
              <a:solidFill>
                <a:srgbClr val="203C73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País:</a:t>
          </a:r>
          <a:endParaRPr lang="es-CL" sz="1050">
            <a:solidFill>
              <a:srgbClr val="203C73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630555" algn="r">
            <a:lnSpc>
              <a:spcPts val="1500"/>
            </a:lnSpc>
            <a:spcAft>
              <a:spcPts val="0"/>
            </a:spcAft>
          </a:pPr>
          <a:r>
            <a:rPr lang="es-ES" sz="1200" b="1">
              <a:solidFill>
                <a:srgbClr val="203C73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Proyecto:</a:t>
          </a:r>
          <a:endParaRPr lang="es-CL" sz="1050">
            <a:solidFill>
              <a:srgbClr val="203C73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630555" algn="r">
            <a:lnSpc>
              <a:spcPts val="1500"/>
            </a:lnSpc>
            <a:spcAft>
              <a:spcPts val="0"/>
            </a:spcAft>
          </a:pPr>
          <a:r>
            <a:rPr lang="es-ES" sz="1200" b="1">
              <a:solidFill>
                <a:srgbClr val="203C73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Entidad Solicitante:</a:t>
          </a:r>
          <a:endParaRPr lang="es-CL" sz="1050">
            <a:solidFill>
              <a:srgbClr val="203C73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94788</xdr:colOff>
      <xdr:row>51</xdr:row>
      <xdr:rowOff>30922</xdr:rowOff>
    </xdr:from>
    <xdr:to>
      <xdr:col>8</xdr:col>
      <xdr:colOff>323388</xdr:colOff>
      <xdr:row>53</xdr:row>
      <xdr:rowOff>102042</xdr:rowOff>
    </xdr:to>
    <xdr:sp macro="" textlink="">
      <xdr:nvSpPr>
        <xdr:cNvPr id="9" name="Cuadro de texto 503">
          <a:extLst>
            <a:ext uri="{FF2B5EF4-FFF2-40B4-BE49-F238E27FC236}">
              <a16:creationId xmlns:a16="http://schemas.microsoft.com/office/drawing/2014/main" id="{6DB1ED1F-2F07-4F0C-AA82-F373F58187F4}"/>
            </a:ext>
          </a:extLst>
        </xdr:cNvPr>
        <xdr:cNvSpPr txBox="1"/>
      </xdr:nvSpPr>
      <xdr:spPr>
        <a:xfrm>
          <a:off x="1749636" y="10999104"/>
          <a:ext cx="5193146" cy="455968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630555" algn="l">
            <a:lnSpc>
              <a:spcPts val="1500"/>
            </a:lnSpc>
            <a:spcAft>
              <a:spcPts val="0"/>
            </a:spcAft>
          </a:pPr>
          <a:r>
            <a:rPr lang="es-ES" sz="1200">
              <a:solidFill>
                <a:srgbClr val="203C73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Consorcio Sud-Austral Consulting SpA – Forest Finest</a:t>
          </a:r>
          <a:endParaRPr lang="es-CL" sz="1050">
            <a:solidFill>
              <a:srgbClr val="203C73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634037</xdr:colOff>
      <xdr:row>52</xdr:row>
      <xdr:rowOff>104968</xdr:rowOff>
    </xdr:from>
    <xdr:to>
      <xdr:col>8</xdr:col>
      <xdr:colOff>72678</xdr:colOff>
      <xdr:row>54</xdr:row>
      <xdr:rowOff>177992</xdr:rowOff>
    </xdr:to>
    <xdr:sp macro="" textlink="">
      <xdr:nvSpPr>
        <xdr:cNvPr id="10" name="Cuadro de texto 16">
          <a:extLst>
            <a:ext uri="{FF2B5EF4-FFF2-40B4-BE49-F238E27FC236}">
              <a16:creationId xmlns:a16="http://schemas.microsoft.com/office/drawing/2014/main" id="{480A323B-CEEF-47D5-876F-564980698BFC}"/>
            </a:ext>
          </a:extLst>
        </xdr:cNvPr>
        <xdr:cNvSpPr txBox="1"/>
      </xdr:nvSpPr>
      <xdr:spPr>
        <a:xfrm>
          <a:off x="634037" y="11265574"/>
          <a:ext cx="6058035" cy="457873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630555" algn="ctr">
            <a:lnSpc>
              <a:spcPct val="115000"/>
            </a:lnSpc>
            <a:spcAft>
              <a:spcPts val="600"/>
            </a:spcAft>
          </a:pPr>
          <a:r>
            <a:rPr lang="es-ES" sz="1050">
              <a:solidFill>
                <a:srgbClr val="203C73"/>
              </a:solidFill>
              <a:effectLst/>
              <a:ea typeface="Calibri" panose="020F0502020204030204" pitchFamily="34" charset="0"/>
              <a:cs typeface="Times New Roman" panose="02020603050405020304" pitchFamily="18" charset="0"/>
            </a:rPr>
            <a:t>Santo Domingo, República Dominicana, mayo del 2018</a:t>
          </a:r>
          <a:endParaRPr lang="es-CL" sz="1050">
            <a:solidFill>
              <a:srgbClr val="203C73"/>
            </a:solidFill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11</xdr:col>
      <xdr:colOff>285750</xdr:colOff>
      <xdr:row>11</xdr:row>
      <xdr:rowOff>114300</xdr:rowOff>
    </xdr:from>
    <xdr:to>
      <xdr:col>11</xdr:col>
      <xdr:colOff>537750</xdr:colOff>
      <xdr:row>11</xdr:row>
      <xdr:rowOff>366300</xdr:rowOff>
    </xdr:to>
    <xdr:sp macro="" textlink="">
      <xdr:nvSpPr>
        <xdr:cNvPr id="11" name="Rectá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DB68F-AD1F-4854-985E-4ADBC65F96A6}"/>
            </a:ext>
          </a:extLst>
        </xdr:cNvPr>
        <xdr:cNvSpPr/>
      </xdr:nvSpPr>
      <xdr:spPr>
        <a:xfrm>
          <a:off x="8667750" y="2419350"/>
          <a:ext cx="252000" cy="2520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11</xdr:col>
      <xdr:colOff>304800</xdr:colOff>
      <xdr:row>13</xdr:row>
      <xdr:rowOff>114300</xdr:rowOff>
    </xdr:from>
    <xdr:to>
      <xdr:col>11</xdr:col>
      <xdr:colOff>556800</xdr:colOff>
      <xdr:row>13</xdr:row>
      <xdr:rowOff>366300</xdr:rowOff>
    </xdr:to>
    <xdr:sp macro="" textlink="">
      <xdr:nvSpPr>
        <xdr:cNvPr id="12" name="Rectángulo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5DC109-5863-4308-8A42-BBE1B76732A8}"/>
            </a:ext>
          </a:extLst>
        </xdr:cNvPr>
        <xdr:cNvSpPr/>
      </xdr:nvSpPr>
      <xdr:spPr>
        <a:xfrm>
          <a:off x="8686800" y="3009900"/>
          <a:ext cx="252000" cy="2520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11</xdr:col>
      <xdr:colOff>285750</xdr:colOff>
      <xdr:row>15</xdr:row>
      <xdr:rowOff>114300</xdr:rowOff>
    </xdr:from>
    <xdr:to>
      <xdr:col>11</xdr:col>
      <xdr:colOff>537750</xdr:colOff>
      <xdr:row>15</xdr:row>
      <xdr:rowOff>366300</xdr:rowOff>
    </xdr:to>
    <xdr:sp macro="" textlink="">
      <xdr:nvSpPr>
        <xdr:cNvPr id="13" name="Rectángulo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A40EF9-0D74-45A8-918E-732132861D9A}"/>
            </a:ext>
          </a:extLst>
        </xdr:cNvPr>
        <xdr:cNvSpPr/>
      </xdr:nvSpPr>
      <xdr:spPr>
        <a:xfrm>
          <a:off x="8667750" y="3600450"/>
          <a:ext cx="252000" cy="2520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11</xdr:col>
      <xdr:colOff>285750</xdr:colOff>
      <xdr:row>17</xdr:row>
      <xdr:rowOff>114300</xdr:rowOff>
    </xdr:from>
    <xdr:to>
      <xdr:col>11</xdr:col>
      <xdr:colOff>537750</xdr:colOff>
      <xdr:row>17</xdr:row>
      <xdr:rowOff>366300</xdr:rowOff>
    </xdr:to>
    <xdr:sp macro="" textlink="">
      <xdr:nvSpPr>
        <xdr:cNvPr id="14" name="Rectángulo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C62BF9A-9DD6-494F-AD50-6D0938F4B482}"/>
            </a:ext>
          </a:extLst>
        </xdr:cNvPr>
        <xdr:cNvSpPr/>
      </xdr:nvSpPr>
      <xdr:spPr>
        <a:xfrm>
          <a:off x="8667750" y="4191000"/>
          <a:ext cx="252000" cy="2520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11</xdr:col>
      <xdr:colOff>285750</xdr:colOff>
      <xdr:row>19</xdr:row>
      <xdr:rowOff>114300</xdr:rowOff>
    </xdr:from>
    <xdr:to>
      <xdr:col>11</xdr:col>
      <xdr:colOff>537750</xdr:colOff>
      <xdr:row>19</xdr:row>
      <xdr:rowOff>366300</xdr:rowOff>
    </xdr:to>
    <xdr:sp macro="" textlink="">
      <xdr:nvSpPr>
        <xdr:cNvPr id="15" name="Rectángulo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5323549-C9F6-47DC-929B-2CED50144290}"/>
            </a:ext>
          </a:extLst>
        </xdr:cNvPr>
        <xdr:cNvSpPr/>
      </xdr:nvSpPr>
      <xdr:spPr>
        <a:xfrm>
          <a:off x="8667750" y="4781550"/>
          <a:ext cx="252000" cy="2520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3</xdr:col>
      <xdr:colOff>786765</xdr:colOff>
      <xdr:row>3</xdr:row>
      <xdr:rowOff>114299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Dinámica 2">
              <a:extLst>
                <a:ext uri="{FF2B5EF4-FFF2-40B4-BE49-F238E27FC236}">
                  <a16:creationId xmlns:a16="http://schemas.microsoft.com/office/drawing/2014/main" id="{C345BD56-E3E2-454E-9F44-C27C63BFDF1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námic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50" y="0"/>
              <a:ext cx="5257800" cy="6857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695325</xdr:colOff>
      <xdr:row>0</xdr:row>
      <xdr:rowOff>0</xdr:rowOff>
    </xdr:from>
    <xdr:to>
      <xdr:col>17</xdr:col>
      <xdr:colOff>304800</xdr:colOff>
      <xdr:row>32</xdr:row>
      <xdr:rowOff>123824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2432174-436B-4413-A2FB-94D43881DC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28574</xdr:colOff>
      <xdr:row>49</xdr:row>
      <xdr:rowOff>76200</xdr:rowOff>
    </xdr:from>
    <xdr:to>
      <xdr:col>11</xdr:col>
      <xdr:colOff>457199</xdr:colOff>
      <xdr:row>57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ALLER">
              <a:extLst>
                <a:ext uri="{FF2B5EF4-FFF2-40B4-BE49-F238E27FC236}">
                  <a16:creationId xmlns:a16="http://schemas.microsoft.com/office/drawing/2014/main" id="{A906AA76-2A56-4A0E-B9F5-E511629A39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ALLE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05949" y="10201275"/>
              <a:ext cx="2714625" cy="1552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304800</xdr:colOff>
      <xdr:row>49</xdr:row>
      <xdr:rowOff>47626</xdr:rowOff>
    </xdr:from>
    <xdr:to>
      <xdr:col>7</xdr:col>
      <xdr:colOff>609600</xdr:colOff>
      <xdr:row>57</xdr:row>
      <xdr:rowOff>66676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iudad 1">
              <a:extLst>
                <a:ext uri="{FF2B5EF4-FFF2-40B4-BE49-F238E27FC236}">
                  <a16:creationId xmlns:a16="http://schemas.microsoft.com/office/drawing/2014/main" id="{B460E851-8AC2-4209-B479-733611C27F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u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96175" y="10172701"/>
              <a:ext cx="1828800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542925</xdr:colOff>
      <xdr:row>49</xdr:row>
      <xdr:rowOff>66675</xdr:rowOff>
    </xdr:from>
    <xdr:to>
      <xdr:col>14</xdr:col>
      <xdr:colOff>85725</xdr:colOff>
      <xdr:row>58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inámica 1">
              <a:extLst>
                <a:ext uri="{FF2B5EF4-FFF2-40B4-BE49-F238E27FC236}">
                  <a16:creationId xmlns:a16="http://schemas.microsoft.com/office/drawing/2014/main" id="{1B76D60A-E632-4433-B5D8-C0C771C1739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námic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306300" y="10191750"/>
              <a:ext cx="1828800" cy="1781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2419350</xdr:colOff>
      <xdr:row>49</xdr:row>
      <xdr:rowOff>9525</xdr:rowOff>
    </xdr:from>
    <xdr:to>
      <xdr:col>6</xdr:col>
      <xdr:colOff>238125</xdr:colOff>
      <xdr:row>58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rioridad 1">
              <a:extLst>
                <a:ext uri="{FF2B5EF4-FFF2-40B4-BE49-F238E27FC236}">
                  <a16:creationId xmlns:a16="http://schemas.microsoft.com/office/drawing/2014/main" id="{7F855453-55DC-47D5-9BDE-C5F9246F98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or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62700" y="10134600"/>
              <a:ext cx="1828800" cy="1762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314326</xdr:colOff>
      <xdr:row>2</xdr:row>
      <xdr:rowOff>95251</xdr:rowOff>
    </xdr:from>
    <xdr:to>
      <xdr:col>17</xdr:col>
      <xdr:colOff>742950</xdr:colOff>
      <xdr:row>37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0D0AC7-37B6-4E32-8CA6-3020185975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234478</xdr:colOff>
      <xdr:row>4</xdr:row>
      <xdr:rowOff>123825</xdr:rowOff>
    </xdr:from>
    <xdr:to>
      <xdr:col>11</xdr:col>
      <xdr:colOff>419100</xdr:colOff>
      <xdr:row>15</xdr:row>
      <xdr:rowOff>100847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C3D95B-6349-4243-BC2B-7459F3EA8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4478" y="885825"/>
          <a:ext cx="1708622" cy="2072522"/>
        </a:xfrm>
        <a:prstGeom prst="rect">
          <a:avLst/>
        </a:prstGeom>
      </xdr:spPr>
    </xdr:pic>
    <xdr:clientData/>
  </xdr:twoCellAnchor>
  <xdr:twoCellAnchor editAs="oneCell">
    <xdr:from>
      <xdr:col>3</xdr:col>
      <xdr:colOff>475221</xdr:colOff>
      <xdr:row>20</xdr:row>
      <xdr:rowOff>152400</xdr:rowOff>
    </xdr:from>
    <xdr:to>
      <xdr:col>6</xdr:col>
      <xdr:colOff>47931</xdr:colOff>
      <xdr:row>34</xdr:row>
      <xdr:rowOff>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01DD28-96A1-4E1D-BCF0-371C02642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3221" y="3962400"/>
          <a:ext cx="1858710" cy="25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38622</xdr:colOff>
      <xdr:row>21</xdr:row>
      <xdr:rowOff>57150</xdr:rowOff>
    </xdr:from>
    <xdr:to>
      <xdr:col>11</xdr:col>
      <xdr:colOff>595512</xdr:colOff>
      <xdr:row>34</xdr:row>
      <xdr:rowOff>100650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A479DC-5650-454F-8954-BA40BF59D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58622" y="4057650"/>
          <a:ext cx="2080890" cy="25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178356</xdr:colOff>
      <xdr:row>20</xdr:row>
      <xdr:rowOff>171450</xdr:rowOff>
    </xdr:from>
    <xdr:to>
      <xdr:col>8</xdr:col>
      <xdr:colOff>574946</xdr:colOff>
      <xdr:row>34</xdr:row>
      <xdr:rowOff>24450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93A215B-E310-4E78-8532-4793CB88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12356" y="3981450"/>
          <a:ext cx="1920590" cy="25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654676</xdr:colOff>
      <xdr:row>20</xdr:row>
      <xdr:rowOff>180975</xdr:rowOff>
    </xdr:from>
    <xdr:to>
      <xdr:col>3</xdr:col>
      <xdr:colOff>171450</xdr:colOff>
      <xdr:row>32</xdr:row>
      <xdr:rowOff>88205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F664F02-2106-46FB-B613-10B925CFA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16676" y="3990975"/>
          <a:ext cx="1802774" cy="2193230"/>
        </a:xfrm>
        <a:prstGeom prst="rect">
          <a:avLst/>
        </a:prstGeom>
      </xdr:spPr>
    </xdr:pic>
    <xdr:clientData/>
  </xdr:twoCellAnchor>
  <xdr:twoCellAnchor editAs="oneCell">
    <xdr:from>
      <xdr:col>13</xdr:col>
      <xdr:colOff>18723</xdr:colOff>
      <xdr:row>5</xdr:row>
      <xdr:rowOff>61041</xdr:rowOff>
    </xdr:from>
    <xdr:to>
      <xdr:col>15</xdr:col>
      <xdr:colOff>623563</xdr:colOff>
      <xdr:row>18</xdr:row>
      <xdr:rowOff>104541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ADFF4DF-938D-4843-A39A-FF28A6AFE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86723" y="1013541"/>
          <a:ext cx="2128840" cy="252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133874</xdr:colOff>
      <xdr:row>5</xdr:row>
      <xdr:rowOff>124336</xdr:rowOff>
    </xdr:from>
    <xdr:to>
      <xdr:col>18</xdr:col>
      <xdr:colOff>304800</xdr:colOff>
      <xdr:row>17</xdr:row>
      <xdr:rowOff>10854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E53DC04-C68E-4E6A-86DE-9C1589D0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87874" y="1076836"/>
          <a:ext cx="1694926" cy="2172518"/>
        </a:xfrm>
        <a:prstGeom prst="rect">
          <a:avLst/>
        </a:prstGeom>
      </xdr:spPr>
    </xdr:pic>
    <xdr:clientData/>
  </xdr:twoCellAnchor>
  <xdr:twoCellAnchor editAs="oneCell">
    <xdr:from>
      <xdr:col>15</xdr:col>
      <xdr:colOff>746210</xdr:colOff>
      <xdr:row>21</xdr:row>
      <xdr:rowOff>184801</xdr:rowOff>
    </xdr:from>
    <xdr:to>
      <xdr:col>18</xdr:col>
      <xdr:colOff>76200</xdr:colOff>
      <xdr:row>32</xdr:row>
      <xdr:rowOff>189353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B1C3EAA-CA2B-495E-9073-08711D89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38210" y="4185301"/>
          <a:ext cx="1615990" cy="2100052"/>
        </a:xfrm>
        <a:prstGeom prst="rect">
          <a:avLst/>
        </a:prstGeom>
      </xdr:spPr>
    </xdr:pic>
    <xdr:clientData/>
  </xdr:twoCellAnchor>
  <xdr:twoCellAnchor editAs="oneCell">
    <xdr:from>
      <xdr:col>0</xdr:col>
      <xdr:colOff>704816</xdr:colOff>
      <xdr:row>4</xdr:row>
      <xdr:rowOff>123825</xdr:rowOff>
    </xdr:from>
    <xdr:to>
      <xdr:col>3</xdr:col>
      <xdr:colOff>198986</xdr:colOff>
      <xdr:row>17</xdr:row>
      <xdr:rowOff>167325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1E17F14-5CBD-4619-8F6A-1670F93D19AE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66816" y="885825"/>
          <a:ext cx="1780170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231832</xdr:colOff>
      <xdr:row>4</xdr:row>
      <xdr:rowOff>123825</xdr:rowOff>
    </xdr:from>
    <xdr:to>
      <xdr:col>6</xdr:col>
      <xdr:colOff>164062</xdr:colOff>
      <xdr:row>17</xdr:row>
      <xdr:rowOff>167325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D613EED-89DC-437B-9243-C4476B028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79832" y="885825"/>
          <a:ext cx="2218230" cy="25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130233</xdr:colOff>
      <xdr:row>4</xdr:row>
      <xdr:rowOff>123825</xdr:rowOff>
    </xdr:from>
    <xdr:to>
      <xdr:col>9</xdr:col>
      <xdr:colOff>49233</xdr:colOff>
      <xdr:row>17</xdr:row>
      <xdr:rowOff>167325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3ED993A-A5D9-4971-B759-49D4E5EAC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64233" y="885825"/>
          <a:ext cx="2205000" cy="252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676275</xdr:colOff>
      <xdr:row>21</xdr:row>
      <xdr:rowOff>161925</xdr:rowOff>
    </xdr:from>
    <xdr:to>
      <xdr:col>16</xdr:col>
      <xdr:colOff>19055</xdr:colOff>
      <xdr:row>35</xdr:row>
      <xdr:rowOff>14925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E677D93-024D-4986-881A-AD6DDA55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82275" y="4162425"/>
          <a:ext cx="2390780" cy="2520000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4</xdr:row>
      <xdr:rowOff>28575</xdr:rowOff>
    </xdr:from>
    <xdr:to>
      <xdr:col>12</xdr:col>
      <xdr:colOff>352425</xdr:colOff>
      <xdr:row>35</xdr:row>
      <xdr:rowOff>28575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E29D1FB3-D218-4EEC-8CC1-A51CF9656E51}"/>
            </a:ext>
          </a:extLst>
        </xdr:cNvPr>
        <xdr:cNvSpPr/>
      </xdr:nvSpPr>
      <xdr:spPr>
        <a:xfrm>
          <a:off x="1295400" y="790575"/>
          <a:ext cx="8963025" cy="5905500"/>
        </a:xfrm>
        <a:prstGeom prst="rect">
          <a:avLst/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12</xdr:col>
      <xdr:colOff>514350</xdr:colOff>
      <xdr:row>4</xdr:row>
      <xdr:rowOff>47624</xdr:rowOff>
    </xdr:from>
    <xdr:to>
      <xdr:col>19</xdr:col>
      <xdr:colOff>219075</xdr:colOff>
      <xdr:row>35</xdr:row>
      <xdr:rowOff>38099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AAFE2ACC-6E49-48D5-9ED7-771BD322432B}"/>
            </a:ext>
          </a:extLst>
        </xdr:cNvPr>
        <xdr:cNvSpPr/>
      </xdr:nvSpPr>
      <xdr:spPr>
        <a:xfrm>
          <a:off x="9658350" y="809624"/>
          <a:ext cx="4857750" cy="5895975"/>
        </a:xfrm>
        <a:prstGeom prst="rect">
          <a:avLst/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35</xdr:col>
      <xdr:colOff>428625</xdr:colOff>
      <xdr:row>69</xdr:row>
      <xdr:rowOff>66675</xdr:rowOff>
    </xdr:to>
    <xdr:sp macro="" textlink="">
      <xdr:nvSpPr>
        <xdr:cNvPr id="16" name="Rectángulo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6A6D682-EB4D-404D-B196-D7B143F7FD87}"/>
            </a:ext>
          </a:extLst>
        </xdr:cNvPr>
        <xdr:cNvSpPr/>
      </xdr:nvSpPr>
      <xdr:spPr>
        <a:xfrm>
          <a:off x="0" y="0"/>
          <a:ext cx="26917650" cy="13211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119059</xdr:colOff>
      <xdr:row>3</xdr:row>
      <xdr:rowOff>138111</xdr:rowOff>
    </xdr:from>
    <xdr:to>
      <xdr:col>41</xdr:col>
      <xdr:colOff>1333499</xdr:colOff>
      <xdr:row>37</xdr:row>
      <xdr:rowOff>123825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69780-532C-4259-B95E-2AD94DEB46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28575</xdr:colOff>
      <xdr:row>0</xdr:row>
      <xdr:rowOff>38100</xdr:rowOff>
    </xdr:from>
    <xdr:to>
      <xdr:col>41</xdr:col>
      <xdr:colOff>2209800</xdr:colOff>
      <xdr:row>69</xdr:row>
      <xdr:rowOff>104775</xdr:rowOff>
    </xdr:to>
    <xdr:sp macro="" textlink="">
      <xdr:nvSpPr>
        <xdr:cNvPr id="7" name="Rectá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DE68A97-16A3-411D-B391-BD78E6C24893}"/>
            </a:ext>
          </a:extLst>
        </xdr:cNvPr>
        <xdr:cNvSpPr/>
      </xdr:nvSpPr>
      <xdr:spPr>
        <a:xfrm>
          <a:off x="28575" y="38100"/>
          <a:ext cx="25612725" cy="13211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28</xdr:col>
      <xdr:colOff>9525</xdr:colOff>
      <xdr:row>0</xdr:row>
      <xdr:rowOff>38100</xdr:rowOff>
    </xdr:from>
    <xdr:to>
      <xdr:col>30</xdr:col>
      <xdr:colOff>1905000</xdr:colOff>
      <xdr:row>3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inámica 4">
              <a:extLst>
                <a:ext uri="{FF2B5EF4-FFF2-40B4-BE49-F238E27FC236}">
                  <a16:creationId xmlns:a16="http://schemas.microsoft.com/office/drawing/2014/main" id="{88C236D3-A293-4924-A1C0-CF45176ADC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námic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34400" y="38100"/>
              <a:ext cx="6000750" cy="657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31</xdr:col>
      <xdr:colOff>1076325</xdr:colOff>
      <xdr:row>0</xdr:row>
      <xdr:rowOff>0</xdr:rowOff>
    </xdr:from>
    <xdr:to>
      <xdr:col>37</xdr:col>
      <xdr:colOff>57150</xdr:colOff>
      <xdr:row>3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rioridad 3">
              <a:extLst>
                <a:ext uri="{FF2B5EF4-FFF2-40B4-BE49-F238E27FC236}">
                  <a16:creationId xmlns:a16="http://schemas.microsoft.com/office/drawing/2014/main" id="{C4E9D65A-EC1A-4E05-9414-20950F81E21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oridad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640050" y="0"/>
              <a:ext cx="4800600" cy="704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285749</xdr:colOff>
      <xdr:row>4</xdr:row>
      <xdr:rowOff>147636</xdr:rowOff>
    </xdr:from>
    <xdr:to>
      <xdr:col>46</xdr:col>
      <xdr:colOff>409575</xdr:colOff>
      <xdr:row>52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206656-EEEC-473B-AE82-5AF239FF4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46</xdr:col>
      <xdr:colOff>381000</xdr:colOff>
      <xdr:row>65</xdr:row>
      <xdr:rowOff>161925</xdr:rowOff>
    </xdr:to>
    <xdr:sp macro="" textlink="">
      <xdr:nvSpPr>
        <xdr:cNvPr id="8" name="Rectá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B94BB5-7526-459B-9CFC-BE06F76BA2B1}"/>
            </a:ext>
          </a:extLst>
        </xdr:cNvPr>
        <xdr:cNvSpPr/>
      </xdr:nvSpPr>
      <xdr:spPr>
        <a:xfrm>
          <a:off x="0" y="0"/>
          <a:ext cx="26155650" cy="13211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29</xdr:col>
      <xdr:colOff>742949</xdr:colOff>
      <xdr:row>0</xdr:row>
      <xdr:rowOff>38100</xdr:rowOff>
    </xdr:from>
    <xdr:to>
      <xdr:col>33</xdr:col>
      <xdr:colOff>19049</xdr:colOff>
      <xdr:row>3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inámica 6">
              <a:extLst>
                <a:ext uri="{FF2B5EF4-FFF2-40B4-BE49-F238E27FC236}">
                  <a16:creationId xmlns:a16="http://schemas.microsoft.com/office/drawing/2014/main" id="{E904D6FA-7D16-488A-9D37-786EADEE2C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námic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39249" y="38100"/>
              <a:ext cx="5476875" cy="657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561974</xdr:colOff>
      <xdr:row>0</xdr:row>
      <xdr:rowOff>47626</xdr:rowOff>
    </xdr:from>
    <xdr:to>
      <xdr:col>37</xdr:col>
      <xdr:colOff>314325</xdr:colOff>
      <xdr:row>3</xdr:row>
      <xdr:rowOff>142876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Macroregión">
              <a:extLst>
                <a:ext uri="{FF2B5EF4-FFF2-40B4-BE49-F238E27FC236}">
                  <a16:creationId xmlns:a16="http://schemas.microsoft.com/office/drawing/2014/main" id="{67F4D8D5-0841-43E4-9B51-9FB9226F57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croreg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59049" y="47626"/>
              <a:ext cx="3971926" cy="666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37</xdr:col>
      <xdr:colOff>476249</xdr:colOff>
      <xdr:row>0</xdr:row>
      <xdr:rowOff>28576</xdr:rowOff>
    </xdr:from>
    <xdr:to>
      <xdr:col>43</xdr:col>
      <xdr:colOff>200024</xdr:colOff>
      <xdr:row>3</xdr:row>
      <xdr:rowOff>123826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rioridad 4">
              <a:extLst>
                <a:ext uri="{FF2B5EF4-FFF2-40B4-BE49-F238E27FC236}">
                  <a16:creationId xmlns:a16="http://schemas.microsoft.com/office/drawing/2014/main" id="{FD52EC5C-FCB4-44D9-B62F-B81323A629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oridad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392899" y="28576"/>
              <a:ext cx="4295775" cy="666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285749</xdr:colOff>
      <xdr:row>5</xdr:row>
      <xdr:rowOff>138111</xdr:rowOff>
    </xdr:from>
    <xdr:to>
      <xdr:col>46</xdr:col>
      <xdr:colOff>409575</xdr:colOff>
      <xdr:row>51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488B613-DCEF-4021-871F-F30FFC91A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48</xdr:col>
      <xdr:colOff>733425</xdr:colOff>
      <xdr:row>68</xdr:row>
      <xdr:rowOff>66675</xdr:rowOff>
    </xdr:to>
    <xdr:sp macro="" textlink="">
      <xdr:nvSpPr>
        <xdr:cNvPr id="8" name="Rectá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028373-1014-485D-9A09-107A7BB065C9}"/>
            </a:ext>
          </a:extLst>
        </xdr:cNvPr>
        <xdr:cNvSpPr/>
      </xdr:nvSpPr>
      <xdr:spPr>
        <a:xfrm>
          <a:off x="0" y="0"/>
          <a:ext cx="28794075" cy="13211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30</xdr:col>
      <xdr:colOff>47624</xdr:colOff>
      <xdr:row>0</xdr:row>
      <xdr:rowOff>104774</xdr:rowOff>
    </xdr:from>
    <xdr:to>
      <xdr:col>32</xdr:col>
      <xdr:colOff>866774</xdr:colOff>
      <xdr:row>4</xdr:row>
      <xdr:rowOff>133349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Dinámica 8">
              <a:extLst>
                <a:ext uri="{FF2B5EF4-FFF2-40B4-BE49-F238E27FC236}">
                  <a16:creationId xmlns:a16="http://schemas.microsoft.com/office/drawing/2014/main" id="{BDF4E9D9-4394-4B10-BAF4-41DA848739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námic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39324" y="104774"/>
              <a:ext cx="5362575" cy="790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285748</xdr:colOff>
      <xdr:row>0</xdr:row>
      <xdr:rowOff>47625</xdr:rowOff>
    </xdr:from>
    <xdr:to>
      <xdr:col>42</xdr:col>
      <xdr:colOff>66674</xdr:colOff>
      <xdr:row>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Región">
              <a:extLst>
                <a:ext uri="{FF2B5EF4-FFF2-40B4-BE49-F238E27FC236}">
                  <a16:creationId xmlns:a16="http://schemas.microsoft.com/office/drawing/2014/main" id="{C4E8251E-E964-4DD1-B79B-31331AA0306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744823" y="47625"/>
              <a:ext cx="7810501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42</xdr:col>
      <xdr:colOff>161925</xdr:colOff>
      <xdr:row>0</xdr:row>
      <xdr:rowOff>57151</xdr:rowOff>
    </xdr:from>
    <xdr:to>
      <xdr:col>46</xdr:col>
      <xdr:colOff>381001</xdr:colOff>
      <xdr:row>5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rioridad 5">
              <a:extLst>
                <a:ext uri="{FF2B5EF4-FFF2-40B4-BE49-F238E27FC236}">
                  <a16:creationId xmlns:a16="http://schemas.microsoft.com/office/drawing/2014/main" id="{B4B8F955-7012-4683-8E19-9F32252717E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oridad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650575" y="57151"/>
              <a:ext cx="3267076" cy="942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66675</xdr:rowOff>
    </xdr:from>
    <xdr:to>
      <xdr:col>17</xdr:col>
      <xdr:colOff>266700</xdr:colOff>
      <xdr:row>37</xdr:row>
      <xdr:rowOff>123825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A76D235-C74C-46F5-8DF0-7372E0AF07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21</xdr:col>
      <xdr:colOff>19050</xdr:colOff>
      <xdr:row>56</xdr:row>
      <xdr:rowOff>161925</xdr:rowOff>
    </xdr:to>
    <xdr:sp macro="" textlink="">
      <xdr:nvSpPr>
        <xdr:cNvPr id="6" name="Rectá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BBC26E-6120-4C1E-9837-4FD2998A88AF}"/>
            </a:ext>
          </a:extLst>
        </xdr:cNvPr>
        <xdr:cNvSpPr/>
      </xdr:nvSpPr>
      <xdr:spPr>
        <a:xfrm>
          <a:off x="0" y="0"/>
          <a:ext cx="20193000" cy="13211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1</xdr:col>
      <xdr:colOff>47624</xdr:colOff>
      <xdr:row>0</xdr:row>
      <xdr:rowOff>104775</xdr:rowOff>
    </xdr:from>
    <xdr:to>
      <xdr:col>2</xdr:col>
      <xdr:colOff>247648</xdr:colOff>
      <xdr:row>8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inámica">
              <a:extLst>
                <a:ext uri="{FF2B5EF4-FFF2-40B4-BE49-F238E27FC236}">
                  <a16:creationId xmlns:a16="http://schemas.microsoft.com/office/drawing/2014/main" id="{62B48AC4-7097-4DE4-983F-46A5DEE1D28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nám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7649" y="104775"/>
              <a:ext cx="1628774" cy="1514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352423</xdr:colOff>
      <xdr:row>0</xdr:row>
      <xdr:rowOff>104776</xdr:rowOff>
    </xdr:from>
    <xdr:to>
      <xdr:col>3</xdr:col>
      <xdr:colOff>1209674</xdr:colOff>
      <xdr:row>8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ioridad">
              <a:extLst>
                <a:ext uri="{FF2B5EF4-FFF2-40B4-BE49-F238E27FC236}">
                  <a16:creationId xmlns:a16="http://schemas.microsoft.com/office/drawing/2014/main" id="{9954826A-6490-49CB-97DE-06907C0446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or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81198" y="104776"/>
              <a:ext cx="2247901" cy="1495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304800</xdr:colOff>
      <xdr:row>0</xdr:row>
      <xdr:rowOff>0</xdr:rowOff>
    </xdr:from>
    <xdr:to>
      <xdr:col>17</xdr:col>
      <xdr:colOff>266700</xdr:colOff>
      <xdr:row>9</xdr:row>
      <xdr:rowOff>28575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Provincia 1">
              <a:extLst>
                <a:ext uri="{FF2B5EF4-FFF2-40B4-BE49-F238E27FC236}">
                  <a16:creationId xmlns:a16="http://schemas.microsoft.com/office/drawing/2014/main" id="{18220977-271E-4B56-A1EC-FFAFE5B9F1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inci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86625" y="0"/>
              <a:ext cx="10106025" cy="1743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38099</xdr:colOff>
      <xdr:row>5</xdr:row>
      <xdr:rowOff>161925</xdr:rowOff>
    </xdr:from>
    <xdr:to>
      <xdr:col>16</xdr:col>
      <xdr:colOff>323849</xdr:colOff>
      <xdr:row>36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382CE8-5F2D-485B-B5C3-09D7A445DC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</xdr:row>
      <xdr:rowOff>133351</xdr:rowOff>
    </xdr:from>
    <xdr:to>
      <xdr:col>1</xdr:col>
      <xdr:colOff>876300</xdr:colOff>
      <xdr:row>5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iudad 2">
              <a:extLst>
                <a:ext uri="{FF2B5EF4-FFF2-40B4-BE49-F238E27FC236}">
                  <a16:creationId xmlns:a16="http://schemas.microsoft.com/office/drawing/2014/main" id="{92A98003-2E7D-404F-BB30-4F2DC15B0E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udad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23851"/>
              <a:ext cx="6591300" cy="647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66675</xdr:colOff>
      <xdr:row>1</xdr:row>
      <xdr:rowOff>123825</xdr:rowOff>
    </xdr:from>
    <xdr:to>
      <xdr:col>8</xdr:col>
      <xdr:colOff>361950</xdr:colOff>
      <xdr:row>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ioridad 2">
              <a:extLst>
                <a:ext uri="{FF2B5EF4-FFF2-40B4-BE49-F238E27FC236}">
                  <a16:creationId xmlns:a16="http://schemas.microsoft.com/office/drawing/2014/main" id="{828C2EF0-4BF2-4B18-A52F-3442F3EF954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oridad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77100" y="314325"/>
              <a:ext cx="4095750" cy="704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1543050</xdr:colOff>
      <xdr:row>0</xdr:row>
      <xdr:rowOff>0</xdr:rowOff>
    </xdr:from>
    <xdr:to>
      <xdr:col>9</xdr:col>
      <xdr:colOff>514349</xdr:colOff>
      <xdr:row>5</xdr:row>
      <xdr:rowOff>180974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Provincia">
              <a:extLst>
                <a:ext uri="{FF2B5EF4-FFF2-40B4-BE49-F238E27FC236}">
                  <a16:creationId xmlns:a16="http://schemas.microsoft.com/office/drawing/2014/main" id="{6A2F097A-131D-499B-9664-D062208F6C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i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72125" y="0"/>
              <a:ext cx="8248649" cy="11334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1019175</xdr:colOff>
      <xdr:row>0</xdr:row>
      <xdr:rowOff>95251</xdr:rowOff>
    </xdr:from>
    <xdr:to>
      <xdr:col>3</xdr:col>
      <xdr:colOff>1504950</xdr:colOff>
      <xdr:row>5</xdr:row>
      <xdr:rowOff>66675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Grupo">
              <a:extLst>
                <a:ext uri="{FF2B5EF4-FFF2-40B4-BE49-F238E27FC236}">
                  <a16:creationId xmlns:a16="http://schemas.microsoft.com/office/drawing/2014/main" id="{9504ED07-4448-4D0D-A210-838D9537CE7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ru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33775" y="95251"/>
              <a:ext cx="2000250" cy="9239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9</xdr:col>
      <xdr:colOff>771524</xdr:colOff>
      <xdr:row>0</xdr:row>
      <xdr:rowOff>19050</xdr:rowOff>
    </xdr:from>
    <xdr:to>
      <xdr:col>11</xdr:col>
      <xdr:colOff>2162175</xdr:colOff>
      <xdr:row>5</xdr:row>
      <xdr:rowOff>19049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Moderador">
              <a:extLst>
                <a:ext uri="{FF2B5EF4-FFF2-40B4-BE49-F238E27FC236}">
                  <a16:creationId xmlns:a16="http://schemas.microsoft.com/office/drawing/2014/main" id="{370B1466-C027-4515-8A0F-1E6A8BFEE2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oder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077949" y="19051"/>
              <a:ext cx="3267075" cy="8477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28575</xdr:colOff>
      <xdr:row>0</xdr:row>
      <xdr:rowOff>76201</xdr:rowOff>
    </xdr:from>
    <xdr:to>
      <xdr:col>2</xdr:col>
      <xdr:colOff>962025</xdr:colOff>
      <xdr:row>5</xdr:row>
      <xdr:rowOff>38101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Ciudad">
              <a:extLst>
                <a:ext uri="{FF2B5EF4-FFF2-40B4-BE49-F238E27FC236}">
                  <a16:creationId xmlns:a16="http://schemas.microsoft.com/office/drawing/2014/main" id="{3BBAFC9E-00A5-4405-8539-C52E214E71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iu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550" y="76201"/>
              <a:ext cx="3267075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419" sz="1100"/>
                <a:t>Esta forma representa una segmentación de datos de tabla. La segmentación de datos de tabla se admite en Excel o versiones posteriores.
Si la forma se modificó en una versión anterior de Excel o si el libro se guardó en Excel 2007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547686</xdr:colOff>
      <xdr:row>2</xdr:row>
      <xdr:rowOff>38100</xdr:rowOff>
    </xdr:from>
    <xdr:to>
      <xdr:col>17</xdr:col>
      <xdr:colOff>495300</xdr:colOff>
      <xdr:row>34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CCECFB-5D8E-4DC4-A7B2-971BF62C3B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cio Emanuelli" refreshedDate="43220.530710069441" createdVersion="6" refreshedVersion="6" minRefreshableVersion="3" recordCount="611" xr:uid="{00000000-000A-0000-FFFF-FFFF34000000}">
  <cacheSource type="worksheet">
    <worksheetSource name="Causales"/>
  </cacheSource>
  <cacheFields count="36">
    <cacheField name="TALLER" numFmtId="0">
      <sharedItems/>
    </cacheField>
    <cacheField name="Ciudad" numFmtId="0">
      <sharedItems count="4">
        <s v="San Francisco Macoris"/>
        <s v="Santiago"/>
        <s v="Santo Domingo"/>
        <s v="Barahona"/>
      </sharedItems>
    </cacheField>
    <cacheField name="Macroregión" numFmtId="0">
      <sharedItems count="3">
        <s v="NORTE"/>
        <s v="SURESTE"/>
        <s v="SUROESTE"/>
      </sharedItems>
    </cacheField>
    <cacheField name="Región" numFmtId="0">
      <sharedItems count="10">
        <s v="I. CIBAO NORTE"/>
        <s v="II. CIBAO SUR"/>
        <s v="III. CIBAO NORDESTE"/>
        <s v="IV. CIBAO NOROESTE"/>
        <s v="X. OZAMA O METROPOLITANA"/>
        <s v="IX. HIGUAMO"/>
        <s v="VII. EL VALLE"/>
        <s v="VIII. YUMA"/>
        <s v="V. VALDESIA"/>
        <s v="VI. ENRIQUILLO"/>
      </sharedItems>
    </cacheField>
    <cacheField name="Provincia" numFmtId="0">
      <sharedItems/>
    </cacheField>
    <cacheField name="Grupo" numFmtId="0">
      <sharedItems containsSemiMixedTypes="0" containsString="0" containsNumber="1" containsInteger="1" minValue="1" maxValue="6"/>
    </cacheField>
    <cacheField name="Moderador" numFmtId="0">
      <sharedItems/>
    </cacheField>
    <cacheField name="Clave" numFmtId="0">
      <sharedItems/>
    </cacheField>
    <cacheField name="Integrantes" numFmtId="0">
      <sharedItems containsSemiMixedTypes="0" containsString="0" containsNumber="1" minValue="3" maxValue="9"/>
    </cacheField>
    <cacheField name="Dinámica" numFmtId="0">
      <sharedItems count="3">
        <s v="Deforestación"/>
        <s v="Degradación"/>
        <s v="Causas Indirectas"/>
      </sharedItems>
    </cacheField>
    <cacheField name="Causal" numFmtId="0">
      <sharedItems count="159">
        <s v="Agricultura comercial"/>
        <s v="Agricultura migratoria/subsistencia"/>
        <s v="Tala Ilegal"/>
        <s v="Infraestructura"/>
        <s v="Ganadería"/>
        <s v="Minería"/>
        <s v="Incendios Forestales"/>
        <s v="Planes de Manejo mal gestionados"/>
        <s v="Incendios de mediana y baja intensidad"/>
        <s v="Pastoreo de ganado en bosques"/>
        <s v="Extracción de madera carbón y leña"/>
        <s v="Tala para comercio clandestino"/>
        <s v="Telecomunicaciones"/>
        <s v="Deficiencia Institucionalidad Forestal"/>
        <s v="Deficiencia Políticas Públicas"/>
        <s v="Turismo tradicional"/>
        <s v="Informalidad Mercado Leña/Carbón"/>
        <s v="Políticas contrapuestas (falta de sinergía en Políticas Ministeriales)"/>
        <s v="Minería metálica y no metálica"/>
        <s v="Crecimiento Poblacional"/>
        <s v="Desempleo Rural"/>
        <s v="Leña/Carbón"/>
        <s v="Producción Biomasa"/>
        <s v="Planes de Manejo mal ejecutados"/>
        <s v="Plagas"/>
        <s v="Turismo"/>
        <s v="Tenencia de la Tierra"/>
        <s v="Políticas de Créditos"/>
        <s v="No existencia de ordenamiento"/>
        <s v="Falta regulación institucional"/>
        <s v="Bajo nivel de educación"/>
        <s v="Nivel de pobreza y desempleo"/>
        <s v="Falta de una ley forestal"/>
        <s v="Cultivos Menores"/>
        <s v="Deficiencia educativa"/>
        <s v="Ausencia de Incentivos"/>
        <s v="bajo presupeuesto en Medio Ambiente"/>
        <s v="Incendios intencionales"/>
        <s v="Falta de manejo en el bosque"/>
        <s v="Tala para comercialización de madera"/>
        <s v="Reforma Agraria"/>
        <s v="Poca integración y coordinación interistitucional (políticas contrapuestas)"/>
        <s v="Problema de Tenencia de la Tierra"/>
        <s v="Falta de normativa clara"/>
        <s v="Agricultura comercial (cacao, coco)"/>
        <s v="Minería (canteras)"/>
        <s v="Ganadería comercial"/>
        <s v="Instalaciones eléctricas"/>
        <s v="Pertubaciones Atmosféricas"/>
        <s v="Educación Ambiental"/>
        <s v="Política Migratoria (Haití)"/>
        <s v="Falta de Coordinación Interinstitucional"/>
        <s v="bajo valor económico al bosque"/>
        <s v="Planes de Manejo mal gestionados (mal ejecutados)"/>
        <s v="Plagas y enfermedades"/>
        <s v="Introducción Especies invasoras"/>
        <s v="Desempleo"/>
        <s v="Pobreza"/>
        <s v="Crecimeinto Poblacional"/>
        <s v="Migración haitiana"/>
        <s v="Mala Aplicación de políticas sociales del estado"/>
        <s v="No cumplimiento de la leyes"/>
        <s v="Ganadería Extensiva"/>
        <s v="Incendios Forestales alta Intensidad"/>
        <s v="Introducción de especies invasivas"/>
        <s v="Sustitución Bosque Natural (café y Cacao)"/>
        <s v="Incertidumbre en Tenencia de la Tierra"/>
        <s v="Ausencia de Ley de Desarrollo del Sector Forestal"/>
        <s v="Migración ilegal de país vecino por pobreza"/>
        <s v="Baja valoración económica del recurso forestal"/>
        <s v="Baja educación ambiental sobre beneficios del bosque"/>
        <s v="Bajo incentivo a la investigación científica"/>
        <s v="Lavado de dinero, narcotráfico compran tierra y talan"/>
        <s v="Incendios"/>
        <s v="Pobreza Extrema"/>
        <s v="Falta de conciencia ambiental"/>
        <s v="Agricultura de subsistencia"/>
        <s v="Ausencia de prácticas de conservación de suelo"/>
        <s v="Introducción de especies exóticas"/>
        <s v="Alternativas de generación de energía"/>
        <s v="Falta incentivos forestales"/>
        <s v="Ausencia fuentes de empleo"/>
        <s v="Minería no metálica"/>
        <s v="Agropecuario"/>
        <s v="Introducción de Especies"/>
        <s v="Autorizaciones o Permisos Forestales sin supervisión"/>
        <s v="Fenómenos Naturales"/>
        <s v="Nivel socioeconómico bajo"/>
        <s v="Tráfico de influencias"/>
        <s v="Poca valoración del bosque"/>
        <s v="Poco desarrollo de la agrorestería"/>
        <s v="Uso de tecnología deficiente y obsoleta en agricultura y ganadería"/>
        <s v="Tala Ilegal (agrícola)"/>
        <s v="Infraestructura (invasión de terrenos)"/>
        <s v="Ganadería en pasto"/>
        <s v="Tala ilegal (madera)"/>
        <s v="Cultura-Educación"/>
        <s v="Inmigración Ilegal"/>
        <s v="Invasiones"/>
        <s v="Perturbación atmosférica"/>
        <s v="Introducción especies exóticas"/>
        <s v="Ausencia Plan de Manejo"/>
        <s v="Falta de generación de empleos"/>
        <s v="Falta integración de comunidades"/>
        <s v="Falta Educación Ambiental"/>
        <s v="Falta Ordenamiento Territorial"/>
        <s v="Infraestructura turística"/>
        <s v="Especies invasoras"/>
        <s v="Economía de Subsistencia"/>
        <s v="Inmigración"/>
        <s v="Generación Energía con Especies exóticas"/>
        <s v="Educación"/>
        <s v="Conciencia"/>
        <s v="Agricultura comercial (caña)"/>
        <s v="Infraestructura (desarrollo turístico)"/>
        <s v="Minería extracción caliche"/>
        <s v="Especies Invasoras (leucaena y neem)"/>
        <s v="Desastres Naturales"/>
        <s v="Pobreza Rural"/>
        <s v="Migración Ilegal"/>
        <s v="Políticas contrapuestas"/>
        <s v="Desarrollo Turístico"/>
        <s v="Producción de Carbón"/>
        <s v="Huracanes y Sequía"/>
        <s v="Politico-Institucional"/>
        <s v="Valor Urbanistico mayor que valor forestal"/>
        <s v="Extracción de agregados"/>
        <s v="Uso de agroquímicos"/>
        <s v="Extracción árboles para madera"/>
        <s v="Aprovechamiento medicinal y artesanal"/>
        <s v="Introducción de especies invasoras"/>
        <s v="Migración"/>
        <s v="Inversión Extranjera"/>
        <s v="Falta de consciencia ambiental"/>
        <s v="Extracción agregados"/>
        <s v="Huracanes"/>
        <s v="Incendios Alta intensidad"/>
        <s v="Deslizamientos de suelos"/>
        <s v="Informalidad Mercado Leña/Carbón y postes"/>
        <s v="Desempleo y Pobreza"/>
        <s v="Ausencia de incentivos Forestales"/>
        <s v="Inmigración ilegal del país frnterizo"/>
        <s v="Extracción de madera carbón y leña y postes"/>
        <s v="Plagas Forestales"/>
        <s v="uso indiscriminado de herbicidas"/>
        <s v="Degradación Suelos por la minería"/>
        <s v="Deficiente Educación Ambiental"/>
        <s v="Altos indices de pobreza"/>
        <s v="Altos niveles de inmigración"/>
        <s v="Falta de incentivos forestales"/>
        <s v="Tala ilegal con fines comerciales"/>
        <s v="Extracción de madera con fines comerciales"/>
        <s v="Injusta distribución de la tierra"/>
        <s v="Deficiencia en la aplicación de la ley"/>
        <s v="Nivel de pobreza"/>
        <s v="Introducción de especies exóticas invasoras"/>
        <s v="Extracción de guaconejos y postes"/>
        <s v="Falta de alternativas de empleo"/>
        <s v="Falta de recursos humanos y materiles"/>
      </sharedItems>
    </cacheField>
    <cacheField name="Causal Homologada" numFmtId="0">
      <sharedItems count="34">
        <s v="Agricultura Comercial"/>
        <s v="Agricultura migratoria/subsistencia"/>
        <s v="Tala Ilegal de Bosque Natural "/>
        <s v="Infraestructura"/>
        <s v="Ganadería Comercial"/>
        <s v="Minería a cielo abierto"/>
        <s v="Incendios Alta Intensidad"/>
        <s v="Planes de Manejo mal gestionados/mal ejecutados"/>
        <s v="Incendios Mediana y Baja Intensidad"/>
        <s v="Pastoreo de ganado en bosques"/>
        <s v="Extracción de Madera Leña/Carbón"/>
        <s v="Otras Causas Misceláneas"/>
        <s v="Debilidad en la Institucionalidad Forestal"/>
        <s v="Debilidad en las Políticas Públicas"/>
        <s v="Turismo: Expansión del área turística"/>
        <s v="Informalidad Mercado Leña/Carbón"/>
        <s v="Crecimiento Poblacional"/>
        <s v="Pobreza -Desempleo"/>
        <s v="Insumos Energéticos (Biomasa)"/>
        <s v="Plagas y Enfermedades Forestales"/>
        <s v="Tenencia de la Tierra"/>
        <s v="Débil Educación Ambiental"/>
        <s v="Ausencia de Incentivos Forestales"/>
        <s v="Desastres Naturales"/>
        <s v="Dinámica Migratoria"/>
        <s v="Baja Valoración Económica de Bosques"/>
        <s v="Introducción Especies Exóticas/Invasoras"/>
        <s v="Incumplimiento Legislación Vigente"/>
        <s v="Extracción Productos Forestales Madereros"/>
        <s v="Deficiencia Institucionalidad Forestal" u="1"/>
        <s v="Minería" u="1"/>
        <s v="Falta Educación Ambiental" u="1"/>
        <s v="Turismo" u="1"/>
        <s v="Deficiencia Políticas Públicas" u="1"/>
      </sharedItems>
    </cacheField>
    <cacheField name="Clave2" numFmtId="0">
      <sharedItems/>
    </cacheField>
    <cacheField name="Puntaje 1" numFmtId="0">
      <sharedItems containsSemiMixedTypes="0" containsString="0" containsNumber="1" containsInteger="1" minValue="1" maxValue="5"/>
    </cacheField>
    <cacheField name="Puntaje 2" numFmtId="0">
      <sharedItems containsSemiMixedTypes="0" containsString="0" containsNumber="1" containsInteger="1" minValue="0" maxValue="5"/>
    </cacheField>
    <cacheField name="Puntaje 3" numFmtId="0">
      <sharedItems containsSemiMixedTypes="0" containsString="0" containsNumber="1" containsInteger="1" minValue="1" maxValue="5"/>
    </cacheField>
    <cacheField name="Puntaje 4" numFmtId="0">
      <sharedItems containsString="0" containsBlank="1" containsNumber="1" containsInteger="1" minValue="1" maxValue="5"/>
    </cacheField>
    <cacheField name="Puntaje 5" numFmtId="0">
      <sharedItems containsString="0" containsBlank="1" containsNumber="1" containsInteger="1" minValue="0" maxValue="5"/>
    </cacheField>
    <cacheField name="Puntaje 6" numFmtId="0">
      <sharedItems containsString="0" containsBlank="1" containsNumber="1" containsInteger="1" minValue="1" maxValue="5"/>
    </cacheField>
    <cacheField name="Puntaje 7" numFmtId="0">
      <sharedItems containsString="0" containsBlank="1" containsNumber="1" containsInteger="1" minValue="0" maxValue="5"/>
    </cacheField>
    <cacheField name="Puntaje 8" numFmtId="0">
      <sharedItems containsString="0" containsBlank="1" containsNumber="1" containsInteger="1" minValue="1" maxValue="5"/>
    </cacheField>
    <cacheField name="Puntaje 9" numFmtId="0">
      <sharedItems containsString="0" containsBlank="1" containsNumber="1" containsInteger="1" minValue="1" maxValue="3"/>
    </cacheField>
    <cacheField name="Puntaje Total" numFmtId="0">
      <sharedItems containsSemiMixedTypes="0" containsString="0" containsNumber="1" containsInteger="1" minValue="4" maxValue="38"/>
    </cacheField>
    <cacheField name="Puntaje Promedio" numFmtId="164">
      <sharedItems containsSemiMixedTypes="0" containsString="0" containsNumber="1" minValue="1" maxValue="5"/>
    </cacheField>
    <cacheField name="Ranking" numFmtId="0">
      <sharedItems containsString="0" containsBlank="1" containsNumber="1" containsInteger="1" minValue="1" maxValue="10"/>
    </cacheField>
    <cacheField name="Importancia" numFmtId="0">
      <sharedItems containsNonDate="0" containsString="0" containsBlank="1"/>
    </cacheField>
    <cacheField name="Repeticiones" numFmtId="0">
      <sharedItems containsSemiMixedTypes="0" containsString="0" containsNumber="1" containsInteger="1" minValue="3" maxValue="50"/>
    </cacheField>
    <cacheField name="Relevancia" numFmtId="0">
      <sharedItems containsNonDate="0" containsString="0" containsBlank="1"/>
    </cacheField>
    <cacheField name="Conteo Rank" numFmtId="0">
      <sharedItems containsSemiMixedTypes="0" containsString="0" containsNumber="1" containsInteger="1" minValue="0" maxValue="11"/>
    </cacheField>
    <cacheField name="Conteo Rank2" numFmtId="0">
      <sharedItems containsSemiMixedTypes="0" containsString="0" containsNumber="1" containsInteger="1" minValue="0" maxValue="11"/>
    </cacheField>
    <cacheField name="Conteo Rank 1+2" numFmtId="0">
      <sharedItems containsSemiMixedTypes="0" containsString="0" containsNumber="1" minValue="0" maxValue="15"/>
    </cacheField>
    <cacheField name="Puntaje Ponderado" numFmtId="0">
      <sharedItems containsSemiMixedTypes="0" containsString="0" containsNumber="1" minValue="1.2000000000000002" maxValue="19.2"/>
    </cacheField>
    <cacheField name="PERCENTIL" numFmtId="0">
      <sharedItems containsSemiMixedTypes="0" containsString="0" containsNumber="1" minValue="0" maxValue="1"/>
    </cacheField>
    <cacheField name="Driver" numFmtId="0">
      <sharedItems count="25">
        <s v="Manejo y uso insustentable de las tierras para producción agrícola"/>
        <s v="Manejo y uso insustentable de las tierras forestales"/>
        <s v="Expansión de infraestructura productiva de tipo urbana, vial e industrial"/>
        <s v="Manejo y uso insustentable de las tierras para producción ganadera"/>
        <s v="Minería a cielo abierto"/>
        <s v="Incendios Forestales"/>
        <s v="Débil Educación Ambiental"/>
        <s v="Debilidad institucional para la gestión forestal y ausencia de ley sectorial forestal y otras leyes asociadas a la gestión del sector"/>
        <s v="Pobreza e Inequidad Social"/>
        <s v="Plagas, enfermedades en introducción de especies invasoras exóticas"/>
        <s v="Desastres Naturales: Huracanes, sequía y deslizamientos"/>
        <s v="Insidencia sobre los Recursos Forestales debido a la elevada migración ilegal de origen internacional"/>
        <s v="Ganadería" u="1"/>
        <s v="Elevada migración ilegal de origen internacional" u="1"/>
        <s v="Plagas, Enfermedades e Introducción esp exóticas" u="1"/>
        <s v="Expansión infraestructura productiva" u="1"/>
        <s v="Deficiente Educación Ambiental" u="1"/>
        <s v="Agricultura" u="1"/>
        <s v="Pobreza" u="1"/>
        <s v="Minería" u="1"/>
        <s v="Deficiencia en la institucionalidad; la aplicación de la legislación y escasez de políticas públicas ambientales y forestales" u="1"/>
        <s v="Desastres naturales" u="1"/>
        <s v="Gobernanza" u="1"/>
        <s v="Aprovechamiento Forestal insustentable" u="1"/>
        <s v="Dinámica Migratoria" u="1"/>
      </sharedItems>
    </cacheField>
    <cacheField name="Prioridad" numFmtId="0">
      <sharedItems count="5">
        <s v="Alta"/>
        <s v="Media"/>
        <s v="Muy Alta"/>
        <s v="Baja"/>
        <s v="Muy Baja"/>
      </sharedItems>
    </cacheField>
    <cacheField name="RANK 1+2" numFmtId="0" formula="#NAME? +#NAME?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cio Emanuelli" refreshedDate="43220.53071215278" createdVersion="6" refreshedVersion="6" minRefreshableVersion="3" recordCount="89" xr:uid="{00000000-000A-0000-FFFF-FFFF20000000}">
  <cacheSource type="worksheet">
    <worksheetSource name="Tabla36"/>
  </cacheSource>
  <cacheFields count="6">
    <cacheField name="Macroregión" numFmtId="0">
      <sharedItems count="3">
        <s v="NORTE"/>
        <s v="SURESTE"/>
        <s v="SUROESTE"/>
      </sharedItems>
    </cacheField>
    <cacheField name="Dinámica" numFmtId="0">
      <sharedItems count="3">
        <s v="Causas Indirectas"/>
        <s v="Deforestación"/>
        <s v="Degradación"/>
      </sharedItems>
    </cacheField>
    <cacheField name="Causal Homologada" numFmtId="0">
      <sharedItems count="34">
        <s v="Ausencia de Incentivos Forestales"/>
        <s v="Baja Valoración Económica de Bosques"/>
        <s v="Crecimiento Poblacional"/>
        <s v="Dinámica Migratoria"/>
        <s v="Incumplimiento Legislación Vigente"/>
        <s v="Informalidad Mercado Leña/Carbón"/>
        <s v="Insumos Energéticos (Biomasa)"/>
        <s v="Otras Causas Misceláneas"/>
        <s v="Pobreza -Desempleo"/>
        <s v="Tenencia de la Tierra"/>
        <s v="Turismo: Expansión del área turística"/>
        <s v="Débil Educación Ambiental"/>
        <s v="Debilidad en la Institucionalidad Forestal"/>
        <s v="Debilidad en las Políticas Públicas"/>
        <s v="Agricultura Comercial"/>
        <s v="Agricultura migratoria/subsistencia"/>
        <s v="Extracción de Madera Leña/Carbón"/>
        <s v="Ganadería Comercial"/>
        <s v="Incendios Alta Intensidad"/>
        <s v="Infraestructura"/>
        <s v="Tala Ilegal de Bosque Natural "/>
        <s v="Minería a cielo abierto"/>
        <s v="Desastres Naturales"/>
        <s v="Incendios Mediana y Baja Intensidad"/>
        <s v="Introducción Especies Exóticas/Invasoras"/>
        <s v="Pastoreo de ganado en bosques"/>
        <s v="Plagas y Enfermedades Forestales"/>
        <s v="Planes de Manejo mal gestionados/mal ejecutados"/>
        <s v="Extracción Productos Forestales Madereros"/>
        <s v="Deficiencia Institucionalidad Forestal" u="1"/>
        <s v="Minería" u="1"/>
        <s v="Falta Educación Ambiental" u="1"/>
        <s v="Turismo" u="1"/>
        <s v="Deficiencia Políticas Públicas" u="1"/>
      </sharedItems>
    </cacheField>
    <cacheField name="Promedio de PERCENTIL" numFmtId="167">
      <sharedItems containsSemiMixedTypes="0" containsString="0" containsNumber="1" minValue="5.4999999999999997E-3" maxValue="0.93116666666666659"/>
    </cacheField>
    <cacheField name="Percentil Relativo" numFmtId="167">
      <sharedItems containsSemiMixedTypes="0" containsString="0" containsNumber="1" minValue="0" maxValue="1"/>
    </cacheField>
    <cacheField name="Prioridad" numFmtId="0">
      <sharedItems count="5">
        <s v="Media"/>
        <s v="Alta"/>
        <s v="Baja"/>
        <s v="Muy Baja"/>
        <s v="Muy Alta"/>
      </sharedItems>
    </cacheField>
  </cacheFields>
  <extLst>
    <ext xmlns:x14="http://schemas.microsoft.com/office/spreadsheetml/2009/9/main" uri="{725AE2AE-9491-48be-B2B4-4EB974FC3084}">
      <x14:pivotCacheDefinition pivotCacheId="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cio Emanuelli" refreshedDate="43220.530712731481" createdVersion="6" refreshedVersion="6" minRefreshableVersion="3" recordCount="44" xr:uid="{00000000-000A-0000-FFFF-FFFF04000000}">
  <cacheSource type="worksheet">
    <worksheetSource name="Nacional_Dinamica"/>
  </cacheSource>
  <cacheFields count="11">
    <cacheField name="Dinámica" numFmtId="0">
      <sharedItems count="3">
        <s v="Causas Indirectas"/>
        <s v="Deforestación"/>
        <s v="Degradación"/>
      </sharedItems>
    </cacheField>
    <cacheField name="Causal Homologada" numFmtId="0">
      <sharedItems count="29">
        <s v="Deficiencia Políticas Públicas"/>
        <s v="Desastres Naturales"/>
        <s v="Insumos Energéticos (Biomasa)"/>
        <s v="Crecimiento Poblacional"/>
        <s v="Pobreza -Desempleo"/>
        <s v="Ausencia de Incentivos Forestales"/>
        <s v="Infraestructura"/>
        <s v="Agricultura migratoria/subsistencia"/>
        <s v="Extracción de Madera Leña/Carbón"/>
        <s v="Minería"/>
        <s v="Tala Ilegal de Bosque Natural "/>
        <s v="Extracción Productos Forestales Madereros"/>
        <s v="Incumplimiento Legislación Vigente"/>
        <s v="Plagas y Enfermedades Forestales"/>
        <s v="Otras Causas Misceláneas"/>
        <s v="Tenencia de la Tierra"/>
        <s v="Turismo"/>
        <s v="Baja Valoración Económica de Bosques"/>
        <s v="Dinámica Migratoria"/>
        <s v="Incendios Alta Intensidad"/>
        <s v="Introducción Especies Exóticas/Invasoras"/>
        <s v="Falta Educación Ambiental"/>
        <s v="Incendios Mediana y Baja Intensidad"/>
        <s v="Planes de Manejo mal gestionados/mal ejecutados"/>
        <s v="Informalidad Mercado Leña/Carbón"/>
        <s v="Pastoreo de ganado en bosques"/>
        <s v="Ganadería Comercial"/>
        <s v="Agricultura Comercial"/>
        <s v="Deficiencia Institucionalidad Forestal"/>
      </sharedItems>
    </cacheField>
    <cacheField name="Conteo Rank=1" numFmtId="0">
      <sharedItems containsSemiMixedTypes="0" containsString="0" containsNumber="1" containsInteger="1" minValue="0" maxValue="11"/>
    </cacheField>
    <cacheField name="Conteo Rank=2" numFmtId="0">
      <sharedItems containsSemiMixedTypes="0" containsString="0" containsNumber="1" containsInteger="1" minValue="0" maxValue="11"/>
    </cacheField>
    <cacheField name="Conteo Rank=1+2" numFmtId="0">
      <sharedItems containsSemiMixedTypes="0" containsString="0" containsNumber="1" minValue="0" maxValue="15"/>
    </cacheField>
    <cacheField name="Puntaje Total" numFmtId="0">
      <sharedItems containsSemiMixedTypes="0" containsString="0" containsNumber="1" containsInteger="1" minValue="12" maxValue="1003"/>
    </cacheField>
    <cacheField name="Prioridad" numFmtId="0">
      <sharedItems count="5">
        <s v="Muy Baja"/>
        <s v="Baja"/>
        <s v="Media"/>
        <s v="Alta"/>
        <s v="Muy Alta"/>
      </sharedItems>
    </cacheField>
    <cacheField name="Driver" numFmtId="0">
      <sharedItems count="12">
        <s v="Deficiencia en la institucionalidad; la aplicación de la legislación y escasez de políticas públicas ambientales y forestales"/>
        <s v="Desastres Naturales: Huracanes, sequía y deslizamientos"/>
        <s v="Plagas, enfermedades en introducción de especies invasoras exóticas"/>
        <s v="Expansión de infraestructura productiva de tipo urbana, vial e industrial"/>
        <s v="Pobreza"/>
        <s v="Manejo y uso insustentable de las tierras forestales"/>
        <s v="Manejo y uso insustentable de las tierras para producción agrícola"/>
        <s v="Minería"/>
        <s v="Deficiente Educación Ambiental"/>
        <s v="Elevada migración ilegal de origen internacional"/>
        <s v="Incendios Forestales"/>
        <s v="Manejo y uso insustentable de las tierras para producción ganadera"/>
      </sharedItems>
    </cacheField>
    <cacheField name="Tipo Driver" numFmtId="0">
      <sharedItems count="2">
        <s v="Indirecto"/>
        <s v="Directo"/>
      </sharedItems>
    </cacheField>
    <cacheField name="Puntaje Ponderado" numFmtId="165">
      <sharedItems containsSemiMixedTypes="0" containsString="0" containsNumber="1" minValue="2.4000000000000004" maxValue="210.20000000000002"/>
    </cacheField>
    <cacheField name="PERCENTIL" numFmtId="166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cio Emanuelli" refreshedDate="43220.530713194443" createdVersion="6" refreshedVersion="6" minRefreshableVersion="3" recordCount="241" xr:uid="{00000000-000A-0000-FFFF-FFFF03000000}">
  <cacheSource type="worksheet">
    <worksheetSource name="Tabla3610"/>
  </cacheSource>
  <cacheFields count="6">
    <cacheField name="Región" numFmtId="0">
      <sharedItems count="10">
        <s v="I. CIBAO NORTE"/>
        <s v="II. CIBAO SUR"/>
        <s v="III. CIBAO NORDESTE"/>
        <s v="IV. CIBAO NOROESTE"/>
        <s v="IX. HIGUAMO"/>
        <s v="V. VALDESIA"/>
        <s v="VI. ENRIQUILLO"/>
        <s v="VII. EL VALLE"/>
        <s v="VIII. YUMA"/>
        <s v="X. OZAMA O METROPOLITANA"/>
      </sharedItems>
    </cacheField>
    <cacheField name="Dinámica" numFmtId="0">
      <sharedItems count="3">
        <s v="Causas Indirectas"/>
        <s v="Deforestación"/>
        <s v="Degradación"/>
      </sharedItems>
    </cacheField>
    <cacheField name="Causal Homologada" numFmtId="0">
      <sharedItems count="34">
        <s v="Ausencia de Incentivos Forestales"/>
        <s v="Baja Valoración Económica de Bosques"/>
        <s v="Crecimiento Poblacional"/>
        <s v="Dinámica Migratoria"/>
        <s v="Incumplimiento Legislación Vigente"/>
        <s v="Informalidad Mercado Leña/Carbón"/>
        <s v="Otras Causas Misceláneas"/>
        <s v="Pobreza -Desempleo"/>
        <s v="Tenencia de la Tierra"/>
        <s v="Turismo: Expansión del área turística"/>
        <s v="Débil Educación Ambiental"/>
        <s v="Debilidad en la Institucionalidad Forestal"/>
        <s v="Debilidad en las Políticas Públicas"/>
        <s v="Agricultura Comercial"/>
        <s v="Agricultura migratoria/subsistencia"/>
        <s v="Ganadería Comercial"/>
        <s v="Incendios Alta Intensidad"/>
        <s v="Infraestructura"/>
        <s v="Tala Ilegal de Bosque Natural "/>
        <s v="Minería a cielo abierto"/>
        <s v="Extracción de Madera Leña/Carbón"/>
        <s v="Incendios Mediana y Baja Intensidad"/>
        <s v="Introducción Especies Exóticas/Invasoras"/>
        <s v="Pastoreo de ganado en bosques"/>
        <s v="Plagas y Enfermedades Forestales"/>
        <s v="Planes de Manejo mal gestionados/mal ejecutados"/>
        <s v="Insumos Energéticos (Biomasa)"/>
        <s v="Desastres Naturales"/>
        <s v="Extracción Productos Forestales Madereros"/>
        <s v="Deficiencia Institucionalidad Forestal" u="1"/>
        <s v="Minería" u="1"/>
        <s v="Falta Educación Ambiental" u="1"/>
        <s v="Turismo" u="1"/>
        <s v="Deficiencia Políticas Públicas" u="1"/>
      </sharedItems>
    </cacheField>
    <cacheField name="Promedio de PERCENTIL" numFmtId="167">
      <sharedItems containsSemiMixedTypes="0" containsString="0" containsNumber="1" minValue="3.0000000000000001E-3" maxValue="0.96433333333333326"/>
    </cacheField>
    <cacheField name="Percentil Relativo" numFmtId="167">
      <sharedItems containsSemiMixedTypes="0" containsString="0" containsNumber="1" minValue="0" maxValue="1"/>
    </cacheField>
    <cacheField name="Prioridad" numFmtId="0">
      <sharedItems count="5">
        <s v="Media"/>
        <s v="Muy Baja"/>
        <s v="Alta"/>
        <s v="Baja"/>
        <s v="Muy Alta"/>
      </sharedItems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cio Emanuelli" refreshedDate="43220.530713541666" createdVersion="6" refreshedVersion="6" minRefreshableVersion="3" recordCount="125" xr:uid="{00000000-000A-0000-FFFF-FFFF01000000}">
  <cacheSource type="worksheet">
    <worksheetSource name="Prioriza_Taller"/>
  </cacheSource>
  <cacheFields count="12">
    <cacheField name="TALLER" numFmtId="0">
      <sharedItems count="4">
        <s v="MACRO REGION CENTRAL NE"/>
        <s v="MACRO REGION N - NE"/>
        <s v="MACRO REGION METROPOLITANA - SE"/>
        <s v="MACRO REGION SO - ENRIQUILLO"/>
      </sharedItems>
    </cacheField>
    <cacheField name="Ciudad" numFmtId="0">
      <sharedItems count="4">
        <s v="San Francisco de Macorís"/>
        <s v="Santiago"/>
        <s v="Santo Domingo"/>
        <s v="Barahona"/>
      </sharedItems>
    </cacheField>
    <cacheField name="Dinámica" numFmtId="0">
      <sharedItems count="3">
        <s v="Deforestación"/>
        <s v="Degradación"/>
        <s v="Causas Indirectas"/>
      </sharedItems>
    </cacheField>
    <cacheField name="Causal Homologada" numFmtId="0">
      <sharedItems count="29">
        <s v="Insumos Energéticos (Biomasa)"/>
        <s v="Plagas y Enfermedades Forestales"/>
        <s v="Agricultura migratoria/subsistencia"/>
        <s v="Crecimiento Poblacional"/>
        <s v="Pobreza -Desempleo"/>
        <s v="Ausencia de Incentivos Forestales"/>
        <s v="Extracción de Madera Leña/Carbón"/>
        <s v="Otras Causas Misceláneas"/>
        <s v="Incendios Alta Intensidad"/>
        <s v="Desastres Naturales"/>
        <s v="Tala Ilegal de Bosque Natural "/>
        <s v="Baja Valoración Económica de Bosques"/>
        <s v="Dinámica Migratoria"/>
        <s v="Tenencia de la Tierra"/>
        <s v="Turismo"/>
        <s v="Incendios Mediana y Baja Intensidad"/>
        <s v="Minería"/>
        <s v="Infraestructura"/>
        <s v="Informalidad Mercado Leña/Carbón"/>
        <s v="Planes de Manejo mal gestionados/mal ejecutados"/>
        <s v="Falta Educación Ambiental"/>
        <s v="Pastoreo de ganado en bosques"/>
        <s v="Ganadería Comercial"/>
        <s v="Agricultura Comercial"/>
        <s v="Deficiencia Políticas Públicas"/>
        <s v="Deficiencia Institucionalidad Forestal"/>
        <s v="Incumplimiento Legislación Vigente"/>
        <s v="Introducción Especies Exóticas/Invasoras"/>
        <s v="Extracción Productos Forestales Madereros"/>
      </sharedItems>
    </cacheField>
    <cacheField name="Conteo Rank=1" numFmtId="0">
      <sharedItems containsSemiMixedTypes="0" containsString="0" containsNumber="1" containsInteger="1" minValue="0" maxValue="11"/>
    </cacheField>
    <cacheField name="Conteo Rank=2" numFmtId="0">
      <sharedItems containsSemiMixedTypes="0" containsString="0" containsNumber="1" containsInteger="1" minValue="0" maxValue="11"/>
    </cacheField>
    <cacheField name="Conteo Rank=1+2" numFmtId="0">
      <sharedItems containsSemiMixedTypes="0" containsString="0" containsNumber="1" minValue="0" maxValue="15"/>
    </cacheField>
    <cacheField name="Puntaje Total" numFmtId="0">
      <sharedItems containsSemiMixedTypes="0" containsString="0" containsNumber="1" containsInteger="1" minValue="9" maxValue="348"/>
    </cacheField>
    <cacheField name="Prioridad" numFmtId="0">
      <sharedItems count="5">
        <s v="Muy Baja"/>
        <s v="Baja"/>
        <s v="Media"/>
        <s v="Alta"/>
        <s v="Muy Alta"/>
      </sharedItems>
    </cacheField>
    <cacheField name="Driver" numFmtId="0">
      <sharedItems/>
    </cacheField>
    <cacheField name="Puntaje Ponderado" numFmtId="165">
      <sharedItems containsSemiMixedTypes="0" containsString="0" containsNumber="1" minValue="1.8" maxValue="79.200000000000017"/>
    </cacheField>
    <cacheField name="PERCENTIL" numFmtId="166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cio Emanuelli" refreshedDate="43220.530713888889" createdVersion="6" refreshedVersion="6" minRefreshableVersion="3" recordCount="564" xr:uid="{00000000-000A-0000-FFFF-FFFF00000000}">
  <cacheSource type="worksheet">
    <worksheetSource name="Prioridad_Prov"/>
  </cacheSource>
  <cacheFields count="11">
    <cacheField name="Provincia" numFmtId="0">
      <sharedItems count="33">
        <s v="Azua"/>
        <s v="Bahoruco"/>
        <s v="Barahona"/>
        <s v="Dajabón"/>
        <s v="Duarte"/>
        <s v="El Seibo"/>
        <s v="Elías Piña"/>
        <s v="Espaillat"/>
        <s v="Hato Mayor"/>
        <s v="Independencia"/>
        <s v="La Altagracia"/>
        <s v="La Romana"/>
        <s v="La Vega"/>
        <s v="Monseñor Nouel"/>
        <s v="Monte Cristi"/>
        <s v="Monte Plata"/>
        <s v="San José de Ocoa"/>
        <s v="Pedernales"/>
        <s v="Peravia"/>
        <s v="Puerto Plata"/>
        <s v="Salcedo"/>
        <s v="Samaná"/>
        <s v="San Cristóbal"/>
        <s v="San Juan"/>
        <s v="San Pedro de Macorís"/>
        <s v="Sánchez Ramírez"/>
        <s v="Santiago"/>
        <s v="Santiago Rodríguez"/>
        <s v="Santo Domingo"/>
        <s v="Valverde"/>
        <s v="Ocoa" u="1"/>
        <s v="San Pedro de Macoris" u="1"/>
        <s v="San Cristobal" u="1"/>
      </sharedItems>
    </cacheField>
    <cacheField name="Dinámica" numFmtId="0">
      <sharedItems count="3">
        <s v="Causas Indirectas"/>
        <s v="Deforestación"/>
        <s v="Degradación"/>
      </sharedItems>
    </cacheField>
    <cacheField name="Causal Homologada" numFmtId="0">
      <sharedItems count="29">
        <s v="Deficiencia Políticas Públicas"/>
        <s v="Informalidad Mercado Leña/Carbón"/>
        <s v="Deficiencia Institucionalidad Forestal"/>
        <s v="Pobreza -Desempleo"/>
        <s v="Ausencia de Incentivos Forestales"/>
        <s v="Turismo"/>
        <s v="Agricultura Comercial"/>
        <s v="Agricultura migratoria/subsistencia"/>
        <s v="Tala Ilegal de Bosque Natural "/>
        <s v="Minería"/>
        <s v="Incendios Alta Intensidad"/>
        <s v="Infraestructura"/>
        <s v="Desastres Naturales"/>
        <s v="Extracción de Madera Leña/Carbón"/>
        <s v="Pastoreo de ganado en bosques"/>
        <s v="Planes de Manejo mal gestionados/mal ejecutados"/>
        <s v="Incendios Mediana y Baja Intensidad"/>
        <s v="Plagas y Enfermedades Forestales"/>
        <s v="Incumplimiento Legislación Vigente"/>
        <s v="Tenencia de la Tierra"/>
        <s v="Ganadería Comercial"/>
        <s v="Introducción Especies Exóticas/Invasoras"/>
        <s v="Extracción Productos Forestales Madereros"/>
        <s v="Falta Educación Ambiental"/>
        <s v="Dinámica Migratoria"/>
        <s v="Otras Causas Misceláneas"/>
        <s v="Insumos Energéticos (Biomasa)"/>
        <s v="Baja Valoración Económica de Bosques"/>
        <s v="Crecimiento Poblacional"/>
      </sharedItems>
    </cacheField>
    <cacheField name="Clave" numFmtId="0">
      <sharedItems/>
    </cacheField>
    <cacheField name="Conteo Rank=1" numFmtId="0">
      <sharedItems containsSemiMixedTypes="0" containsString="0" containsNumber="1" containsInteger="1" minValue="0" maxValue="11"/>
    </cacheField>
    <cacheField name="Conteo Rank=2" numFmtId="0">
      <sharedItems containsSemiMixedTypes="0" containsString="0" containsNumber="1" containsInteger="1" minValue="0" maxValue="11"/>
    </cacheField>
    <cacheField name="Conteo Rank=1+2" numFmtId="0">
      <sharedItems containsSemiMixedTypes="0" containsString="0" containsNumber="1" minValue="0" maxValue="15"/>
    </cacheField>
    <cacheField name="Puntaje Ponderado" numFmtId="0">
      <sharedItems containsSemiMixedTypes="0" containsString="0" containsNumber="1" minValue="1" maxValue="19.2"/>
    </cacheField>
    <cacheField name="Prioridad" numFmtId="0">
      <sharedItems count="5">
        <s v="Muy Alta"/>
        <s v="Alta"/>
        <s v="Media"/>
        <s v="Baja"/>
        <s v="Muy Baja"/>
      </sharedItems>
    </cacheField>
    <cacheField name="Driver" numFmtId="0">
      <sharedItems/>
    </cacheField>
    <cacheField name="PERCENTIL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tricio Emanuelli" refreshedDate="43220.561916435188" createdVersion="6" refreshedVersion="6" minRefreshableVersion="3" recordCount="66" xr:uid="{00000000-000A-0000-FFFF-FFFF06000000}">
  <cacheSource type="worksheet">
    <worksheetSource name="Tabla3"/>
  </cacheSource>
  <cacheFields count="5">
    <cacheField name="Dinámica" numFmtId="0">
      <sharedItems count="4">
        <s v="Causas Indirectas"/>
        <s v="Deforestación"/>
        <s v="Degradación"/>
        <s v="Todas"/>
      </sharedItems>
    </cacheField>
    <cacheField name="Causal Homologada" numFmtId="0">
      <sharedItems count="34">
        <s v="Ausencia de Incentivos Forestales"/>
        <s v="Baja Valoración Económica de Bosques"/>
        <s v="Crecimiento Poblacional"/>
        <s v="Desastres Naturales"/>
        <s v="Dinámica Migratoria"/>
        <s v="Incumplimiento Legislación Vigente"/>
        <s v="Informalidad Mercado Leña/Carbón"/>
        <s v="Insumos Energéticos (Biomasa)"/>
        <s v="Otras Causas Misceláneas"/>
        <s v="Pobreza -Desempleo"/>
        <s v="Tenencia de la Tierra"/>
        <s v="Turismo: Expansión del área turística"/>
        <s v="Débil Educación Ambiental"/>
        <s v="Debilidad en la Institucionalidad Forestal"/>
        <s v="Debilidad en las Políticas Públicas"/>
        <s v="Agricultura Comercial"/>
        <s v="Agricultura migratoria/subsistencia"/>
        <s v="Extracción de Madera Leña/Carbón"/>
        <s v="Ganadería Comercial"/>
        <s v="Incendios Alta Intensidad"/>
        <s v="Infraestructura"/>
        <s v="Tala Ilegal de Bosque Natural "/>
        <s v="Minería a cielo abierto"/>
        <s v="Extracción Productos Forestales Madereros"/>
        <s v="Incendios Mediana y Baja Intensidad"/>
        <s v="Introducción Especies Exóticas/Invasoras"/>
        <s v="Pastoreo de ganado en bosques"/>
        <s v="Plagas y Enfermedades Forestales"/>
        <s v="Planes de Manejo mal gestionados/mal ejecutados"/>
        <s v="Deficiencia Institucionalidad Forestal" u="1"/>
        <s v="Minería" u="1"/>
        <s v="Falta Educación Ambiental" u="1"/>
        <s v="Turismo" u="1"/>
        <s v="Deficiencia Políticas Públicas" u="1"/>
      </sharedItems>
    </cacheField>
    <cacheField name="Promedio de PERCENTIL" numFmtId="168">
      <sharedItems containsSemiMixedTypes="0" containsString="0" containsNumber="1" minValue="5.4999999999999997E-3" maxValue="0.91862068965517241"/>
    </cacheField>
    <cacheField name="Percentil Relativo" numFmtId="168">
      <sharedItems containsSemiMixedTypes="0" containsString="0" containsNumber="1" minValue="0" maxValue="1"/>
    </cacheField>
    <cacheField name="Prioridad" numFmtId="0">
      <sharedItems count="5">
        <s v="Media"/>
        <s v="Alta"/>
        <s v="Baja"/>
        <s v="Muy Baja"/>
        <s v="Muy Alta"/>
      </sharedItems>
    </cacheField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1">
  <r>
    <s v="MACRO REGION CENTRAL NE"/>
    <x v="0"/>
    <x v="0"/>
    <x v="0"/>
    <s v="Espaillat"/>
    <n v="1"/>
    <s v="Efraín Duarte"/>
    <s v="MACRO REGION CENTRAL NE1"/>
    <n v="7.0000000000000009"/>
    <x v="0"/>
    <x v="0"/>
    <x v="0"/>
    <s v="EspaillatDeforestaciónAgricultura Comercial"/>
    <n v="4"/>
    <n v="2"/>
    <n v="3"/>
    <n v="2"/>
    <n v="2"/>
    <n v="3"/>
    <n v="4"/>
    <m/>
    <m/>
    <n v="20"/>
    <n v="2.8571428571428572"/>
    <n v="4"/>
    <m/>
    <n v="30"/>
    <m/>
    <n v="7"/>
    <n v="9"/>
    <n v="11.5"/>
    <n v="13.200000000000001"/>
    <n v="0.77200000000000002"/>
    <x v="0"/>
    <x v="0"/>
  </r>
  <r>
    <s v="MACRO REGION CENTRAL NE"/>
    <x v="0"/>
    <x v="0"/>
    <x v="0"/>
    <s v="Espaillat"/>
    <n v="1"/>
    <s v="Efraín Duarte"/>
    <s v="MACRO REGION CENTRAL NE1"/>
    <n v="7.0000000000000009"/>
    <x v="0"/>
    <x v="1"/>
    <x v="1"/>
    <s v="EspaillatDeforestaciónAgricultura migratoria/subsistencia"/>
    <n v="3"/>
    <n v="4"/>
    <n v="4"/>
    <n v="4"/>
    <n v="3"/>
    <n v="2"/>
    <n v="3"/>
    <m/>
    <m/>
    <n v="23"/>
    <n v="3.2857142857142856"/>
    <n v="2"/>
    <m/>
    <n v="37"/>
    <m/>
    <n v="3"/>
    <n v="11"/>
    <n v="8.5"/>
    <n v="11.400000000000002"/>
    <n v="0.58099999999999996"/>
    <x v="0"/>
    <x v="1"/>
  </r>
  <r>
    <s v="MACRO REGION CENTRAL NE"/>
    <x v="0"/>
    <x v="0"/>
    <x v="0"/>
    <s v="Espaillat"/>
    <n v="1"/>
    <s v="Efraín Duarte"/>
    <s v="MACRO REGION CENTRAL NE1"/>
    <n v="7.0000000000000009"/>
    <x v="0"/>
    <x v="2"/>
    <x v="2"/>
    <s v="EspaillatDeforestaciónTala Ilegal de Bosque Natural "/>
    <n v="2"/>
    <n v="3"/>
    <n v="4"/>
    <n v="3"/>
    <n v="3"/>
    <n v="4"/>
    <n v="3"/>
    <m/>
    <m/>
    <n v="22"/>
    <n v="3.1428571428571428"/>
    <n v="3"/>
    <m/>
    <n v="34"/>
    <m/>
    <n v="10"/>
    <n v="3"/>
    <n v="11.5"/>
    <n v="13.600000000000001"/>
    <n v="0.80600000000000005"/>
    <x v="1"/>
    <x v="2"/>
  </r>
  <r>
    <s v="MACRO REGION CENTRAL NE"/>
    <x v="0"/>
    <x v="0"/>
    <x v="0"/>
    <s v="Espaillat"/>
    <n v="1"/>
    <s v="Efraín Duarte"/>
    <s v="MACRO REGION CENTRAL NE1"/>
    <n v="7.0000000000000009"/>
    <x v="0"/>
    <x v="3"/>
    <x v="3"/>
    <s v="EspaillatDeforestaciónInfraestructura"/>
    <n v="3"/>
    <n v="4"/>
    <n v="2"/>
    <n v="3"/>
    <n v="4"/>
    <n v="3"/>
    <n v="3"/>
    <m/>
    <m/>
    <n v="22"/>
    <n v="3.1428571428571428"/>
    <n v="3"/>
    <m/>
    <n v="27"/>
    <m/>
    <n v="0"/>
    <n v="1"/>
    <n v="0.5"/>
    <n v="4.8000000000000007"/>
    <n v="0.20300000000000001"/>
    <x v="2"/>
    <x v="3"/>
  </r>
  <r>
    <s v="MACRO REGION CENTRAL NE"/>
    <x v="0"/>
    <x v="0"/>
    <x v="0"/>
    <s v="Espaillat"/>
    <n v="1"/>
    <s v="Efraín Duarte"/>
    <s v="MACRO REGION CENTRAL NE1"/>
    <n v="7.0000000000000009"/>
    <x v="0"/>
    <x v="4"/>
    <x v="4"/>
    <s v="EspaillatDeforestaciónGanadería Comercial"/>
    <n v="4"/>
    <n v="4"/>
    <n v="3"/>
    <n v="4"/>
    <n v="2"/>
    <n v="4"/>
    <n v="3"/>
    <m/>
    <m/>
    <n v="24"/>
    <n v="3.4285714285714284"/>
    <n v="1"/>
    <m/>
    <n v="28"/>
    <m/>
    <n v="11"/>
    <n v="3"/>
    <n v="12.5"/>
    <n v="14.8"/>
    <n v="0.90100000000000002"/>
    <x v="3"/>
    <x v="2"/>
  </r>
  <r>
    <s v="MACRO REGION CENTRAL NE"/>
    <x v="0"/>
    <x v="0"/>
    <x v="0"/>
    <s v="Espaillat"/>
    <n v="1"/>
    <s v="Efraín Duarte"/>
    <s v="MACRO REGION CENTRAL NE1"/>
    <n v="7.0000000000000009"/>
    <x v="0"/>
    <x v="5"/>
    <x v="5"/>
    <s v="EspaillatDeforestaciónMinería a cielo abierto"/>
    <n v="2"/>
    <n v="1"/>
    <n v="1"/>
    <n v="1"/>
    <n v="2"/>
    <n v="1"/>
    <n v="1"/>
    <m/>
    <m/>
    <n v="9"/>
    <n v="1.2857142857142858"/>
    <n v="5"/>
    <m/>
    <n v="24"/>
    <m/>
    <n v="4"/>
    <n v="3"/>
    <n v="5.5"/>
    <n v="6.2"/>
    <n v="0.28000000000000003"/>
    <x v="4"/>
    <x v="3"/>
  </r>
  <r>
    <s v="MACRO REGION CENTRAL NE"/>
    <x v="0"/>
    <x v="0"/>
    <x v="0"/>
    <s v="Espaillat"/>
    <n v="1"/>
    <s v="Efraín Duarte"/>
    <s v="MACRO REGION CENTRAL NE1"/>
    <n v="7.0000000000000009"/>
    <x v="0"/>
    <x v="6"/>
    <x v="6"/>
    <s v="EspaillatDeforestaciónIncendios Alta Intensidad"/>
    <n v="1"/>
    <n v="1"/>
    <n v="1"/>
    <n v="1"/>
    <n v="1"/>
    <n v="1"/>
    <n v="1"/>
    <m/>
    <m/>
    <n v="7"/>
    <n v="1"/>
    <n v="6"/>
    <m/>
    <n v="18"/>
    <m/>
    <n v="0"/>
    <n v="2"/>
    <n v="1"/>
    <n v="2.2000000000000002"/>
    <n v="3.4000000000000002E-2"/>
    <x v="5"/>
    <x v="4"/>
  </r>
  <r>
    <s v="MACRO REGION CENTRAL NE"/>
    <x v="0"/>
    <x v="0"/>
    <x v="0"/>
    <s v="Espaillat"/>
    <n v="1"/>
    <s v="Efraín Duarte"/>
    <s v="MACRO REGION CENTRAL NE1"/>
    <n v="7.0000000000000009"/>
    <x v="1"/>
    <x v="7"/>
    <x v="7"/>
    <s v="EspaillatDegradaciónPlanes de Manejo mal gestionados/mal ejecutados"/>
    <n v="1"/>
    <n v="1"/>
    <n v="1"/>
    <n v="2"/>
    <n v="1"/>
    <n v="3"/>
    <n v="2"/>
    <m/>
    <m/>
    <n v="11"/>
    <n v="1.5714285714285714"/>
    <n v="5"/>
    <m/>
    <n v="33"/>
    <m/>
    <n v="9"/>
    <n v="4"/>
    <n v="11"/>
    <n v="11"/>
    <n v="0.52700000000000002"/>
    <x v="1"/>
    <x v="1"/>
  </r>
  <r>
    <s v="MACRO REGION CENTRAL NE"/>
    <x v="0"/>
    <x v="0"/>
    <x v="0"/>
    <s v="Espaillat"/>
    <n v="1"/>
    <s v="Efraín Duarte"/>
    <s v="MACRO REGION CENTRAL NE1"/>
    <n v="7.0000000000000009"/>
    <x v="1"/>
    <x v="8"/>
    <x v="8"/>
    <s v="EspaillatDegradaciónIncendios Mediana y Baja Intensidad"/>
    <n v="2"/>
    <n v="1"/>
    <n v="1"/>
    <n v="1"/>
    <n v="1"/>
    <n v="1"/>
    <n v="3"/>
    <m/>
    <m/>
    <n v="10"/>
    <n v="1.4285714285714286"/>
    <n v="4"/>
    <m/>
    <n v="30"/>
    <m/>
    <n v="1"/>
    <n v="7"/>
    <n v="4.5"/>
    <n v="5.6"/>
    <n v="0.23599999999999999"/>
    <x v="5"/>
    <x v="3"/>
  </r>
  <r>
    <s v="MACRO REGION CENTRAL NE"/>
    <x v="0"/>
    <x v="0"/>
    <x v="0"/>
    <s v="Espaillat"/>
    <n v="1"/>
    <s v="Efraín Duarte"/>
    <s v="MACRO REGION CENTRAL NE1"/>
    <n v="7.0000000000000009"/>
    <x v="1"/>
    <x v="9"/>
    <x v="9"/>
    <s v="EspaillatDegradaciónPastoreo de ganado en bosques"/>
    <n v="5"/>
    <n v="4"/>
    <n v="3"/>
    <n v="2"/>
    <n v="3"/>
    <n v="3"/>
    <n v="4"/>
    <m/>
    <m/>
    <n v="24"/>
    <n v="3.4285714285714284"/>
    <n v="1"/>
    <m/>
    <n v="29"/>
    <m/>
    <n v="11"/>
    <n v="8"/>
    <n v="15"/>
    <n v="16.8"/>
    <n v="0.97799999999999998"/>
    <x v="3"/>
    <x v="2"/>
  </r>
  <r>
    <s v="MACRO REGION CENTRAL NE"/>
    <x v="0"/>
    <x v="0"/>
    <x v="0"/>
    <s v="Espaillat"/>
    <n v="1"/>
    <s v="Efraín Duarte"/>
    <s v="MACRO REGION CENTRAL NE1"/>
    <n v="7.0000000000000009"/>
    <x v="1"/>
    <x v="10"/>
    <x v="10"/>
    <s v="EspaillatDegradaciónExtracción de Madera Leña/Carbón"/>
    <n v="2"/>
    <n v="1"/>
    <n v="1"/>
    <n v="3"/>
    <n v="2"/>
    <n v="2"/>
    <n v="3"/>
    <m/>
    <m/>
    <n v="14"/>
    <n v="2"/>
    <n v="3"/>
    <m/>
    <n v="31"/>
    <m/>
    <n v="10"/>
    <n v="9"/>
    <n v="14.5"/>
    <n v="14.400000000000002"/>
    <n v="0.873"/>
    <x v="1"/>
    <x v="2"/>
  </r>
  <r>
    <s v="MACRO REGION CENTRAL NE"/>
    <x v="0"/>
    <x v="0"/>
    <x v="0"/>
    <s v="Espaillat"/>
    <n v="1"/>
    <s v="Efraín Duarte"/>
    <s v="MACRO REGION CENTRAL NE1"/>
    <n v="7.0000000000000009"/>
    <x v="1"/>
    <x v="11"/>
    <x v="2"/>
    <s v="EspaillatDegradaciónTala Ilegal de Bosque Natural "/>
    <n v="3"/>
    <n v="3"/>
    <n v="3"/>
    <n v="2"/>
    <n v="2"/>
    <n v="2"/>
    <n v="2"/>
    <m/>
    <m/>
    <n v="17"/>
    <n v="2.4285714285714284"/>
    <n v="2"/>
    <m/>
    <n v="34"/>
    <m/>
    <n v="0"/>
    <n v="3"/>
    <n v="1.5"/>
    <n v="4.6000000000000005"/>
    <n v="0.17799999999999999"/>
    <x v="1"/>
    <x v="4"/>
  </r>
  <r>
    <s v="MACRO REGION CENTRAL NE"/>
    <x v="0"/>
    <x v="0"/>
    <x v="0"/>
    <s v="Espaillat"/>
    <n v="1"/>
    <s v="Efraín Duarte"/>
    <s v="MACRO REGION CENTRAL NE1"/>
    <n v="7.0000000000000009"/>
    <x v="1"/>
    <x v="12"/>
    <x v="11"/>
    <s v="EspaillatDegradaciónOtras Causas Misceláneas"/>
    <n v="2"/>
    <n v="1"/>
    <n v="1"/>
    <n v="1"/>
    <n v="1"/>
    <n v="3"/>
    <n v="1"/>
    <m/>
    <m/>
    <n v="10"/>
    <n v="1.4285714285714286"/>
    <n v="6"/>
    <m/>
    <n v="13"/>
    <m/>
    <n v="0"/>
    <n v="0"/>
    <n v="0"/>
    <n v="2"/>
    <n v="2.5999999999999999E-2"/>
    <x v="6"/>
    <x v="4"/>
  </r>
  <r>
    <s v="MACRO REGION CENTRAL NE"/>
    <x v="0"/>
    <x v="0"/>
    <x v="0"/>
    <s v="Espaillat"/>
    <n v="1"/>
    <s v="Efraín Duarte"/>
    <s v="MACRO REGION CENTRAL NE1"/>
    <n v="7.0000000000000009"/>
    <x v="2"/>
    <x v="13"/>
    <x v="12"/>
    <s v="EspaillatCausas IndirectasDebilidad en la Institucionalidad Forestal"/>
    <n v="4"/>
    <n v="4"/>
    <n v="3"/>
    <n v="2"/>
    <n v="5"/>
    <n v="4"/>
    <n v="3"/>
    <m/>
    <m/>
    <n v="25"/>
    <n v="3.5714285714285716"/>
    <n v="2"/>
    <m/>
    <n v="37"/>
    <m/>
    <n v="8"/>
    <n v="4"/>
    <n v="10"/>
    <n v="13"/>
    <n v="0.72399999999999998"/>
    <x v="7"/>
    <x v="0"/>
  </r>
  <r>
    <s v="MACRO REGION CENTRAL NE"/>
    <x v="0"/>
    <x v="0"/>
    <x v="0"/>
    <s v="Espaillat"/>
    <n v="1"/>
    <s v="Efraín Duarte"/>
    <s v="MACRO REGION CENTRAL NE1"/>
    <n v="7.0000000000000009"/>
    <x v="2"/>
    <x v="14"/>
    <x v="13"/>
    <s v="EspaillatCausas IndirectasDebilidad en las Políticas Públicas"/>
    <n v="4"/>
    <n v="4"/>
    <n v="3"/>
    <n v="4"/>
    <n v="5"/>
    <n v="4"/>
    <n v="4"/>
    <m/>
    <m/>
    <n v="28"/>
    <n v="4"/>
    <n v="1"/>
    <m/>
    <n v="50"/>
    <m/>
    <n v="8"/>
    <n v="8"/>
    <n v="12"/>
    <n v="15.200000000000003"/>
    <n v="0.94399999999999995"/>
    <x v="7"/>
    <x v="2"/>
  </r>
  <r>
    <s v="MACRO REGION CENTRAL NE"/>
    <x v="0"/>
    <x v="0"/>
    <x v="0"/>
    <s v="Espaillat"/>
    <n v="1"/>
    <s v="Efraín Duarte"/>
    <s v="MACRO REGION CENTRAL NE1"/>
    <n v="7.0000000000000009"/>
    <x v="2"/>
    <x v="15"/>
    <x v="14"/>
    <s v="EspaillatCausas IndirectasTurismo: Expansión del área turística"/>
    <n v="2"/>
    <n v="0"/>
    <n v="2"/>
    <n v="1"/>
    <n v="1"/>
    <n v="1"/>
    <n v="0"/>
    <m/>
    <m/>
    <n v="7"/>
    <n v="1"/>
    <n v="5"/>
    <m/>
    <n v="30"/>
    <m/>
    <n v="0"/>
    <n v="3"/>
    <n v="1.5"/>
    <n v="2.6000000000000005"/>
    <n v="5.8999999999999997E-2"/>
    <x v="2"/>
    <x v="4"/>
  </r>
  <r>
    <s v="MACRO REGION CENTRAL NE"/>
    <x v="0"/>
    <x v="0"/>
    <x v="0"/>
    <s v="Espaillat"/>
    <n v="1"/>
    <s v="Efraín Duarte"/>
    <s v="MACRO REGION CENTRAL NE1"/>
    <n v="7.0000000000000009"/>
    <x v="2"/>
    <x v="16"/>
    <x v="15"/>
    <s v="EspaillatCausas IndirectasInformalidad Mercado Leña/Carbón"/>
    <n v="1"/>
    <n v="1"/>
    <n v="2"/>
    <n v="2"/>
    <n v="0"/>
    <n v="1"/>
    <n v="1"/>
    <m/>
    <m/>
    <n v="8"/>
    <n v="1.1428571428571428"/>
    <n v="4"/>
    <m/>
    <n v="29"/>
    <m/>
    <n v="5"/>
    <n v="8"/>
    <n v="9"/>
    <n v="8.8000000000000007"/>
    <n v="0.40799999999999997"/>
    <x v="1"/>
    <x v="1"/>
  </r>
  <r>
    <s v="MACRO REGION CENTRAL NE"/>
    <x v="0"/>
    <x v="0"/>
    <x v="0"/>
    <s v="Espaillat"/>
    <n v="1"/>
    <s v="Efraín Duarte"/>
    <s v="MACRO REGION CENTRAL NE1"/>
    <n v="7.0000000000000009"/>
    <x v="2"/>
    <x v="17"/>
    <x v="13"/>
    <s v="EspaillatCausas IndirectasDebilidad en las Políticas Públicas"/>
    <n v="3"/>
    <n v="3"/>
    <n v="3"/>
    <n v="2"/>
    <n v="3"/>
    <n v="2"/>
    <n v="3"/>
    <m/>
    <m/>
    <n v="19"/>
    <n v="2.7142857142857144"/>
    <n v="3"/>
    <m/>
    <n v="50"/>
    <m/>
    <n v="8"/>
    <n v="8"/>
    <n v="12"/>
    <n v="13.400000000000002"/>
    <n v="0.79500000000000004"/>
    <x v="7"/>
    <x v="0"/>
  </r>
  <r>
    <s v="MACRO REGION CENTRAL NE"/>
    <x v="0"/>
    <x v="0"/>
    <x v="1"/>
    <s v="Sánchez Ramírez"/>
    <n v="2"/>
    <s v="Pablo Ovalles"/>
    <s v="MACRO REGION CENTRAL NE2"/>
    <n v="8"/>
    <x v="0"/>
    <x v="0"/>
    <x v="0"/>
    <s v="Sánchez RamírezDeforestaciónAgricultura Comercial"/>
    <n v="3"/>
    <n v="3"/>
    <n v="3"/>
    <n v="3"/>
    <n v="3"/>
    <n v="4"/>
    <n v="3"/>
    <n v="3"/>
    <m/>
    <n v="25"/>
    <n v="3.125"/>
    <n v="2"/>
    <m/>
    <n v="30"/>
    <m/>
    <n v="7"/>
    <n v="9"/>
    <n v="11.5"/>
    <n v="14.200000000000001"/>
    <n v="0.85199999999999998"/>
    <x v="0"/>
    <x v="2"/>
  </r>
  <r>
    <s v="MACRO REGION CENTRAL NE"/>
    <x v="0"/>
    <x v="0"/>
    <x v="1"/>
    <s v="Sánchez Ramírez"/>
    <n v="2"/>
    <s v="Pablo Ovalles"/>
    <s v="MACRO REGION CENTRAL NE2"/>
    <n v="8"/>
    <x v="0"/>
    <x v="1"/>
    <x v="1"/>
    <s v="Sánchez RamírezDeforestaciónAgricultura migratoria/subsistencia"/>
    <n v="3"/>
    <n v="2"/>
    <n v="2"/>
    <n v="1"/>
    <n v="2"/>
    <n v="1"/>
    <n v="2"/>
    <n v="3"/>
    <m/>
    <n v="16"/>
    <n v="2"/>
    <n v="6"/>
    <m/>
    <n v="37"/>
    <m/>
    <n v="3"/>
    <n v="11"/>
    <n v="8.5"/>
    <n v="10"/>
    <n v="0.46500000000000002"/>
    <x v="0"/>
    <x v="1"/>
  </r>
  <r>
    <s v="MACRO REGION CENTRAL NE"/>
    <x v="0"/>
    <x v="0"/>
    <x v="1"/>
    <s v="Sánchez Ramírez"/>
    <n v="2"/>
    <s v="Pablo Ovalles"/>
    <s v="MACRO REGION CENTRAL NE2"/>
    <n v="8"/>
    <x v="0"/>
    <x v="2"/>
    <x v="2"/>
    <s v="Sánchez RamírezDeforestaciónTala Ilegal de Bosque Natural "/>
    <n v="4"/>
    <n v="4"/>
    <n v="5"/>
    <n v="3"/>
    <n v="2"/>
    <n v="4"/>
    <n v="2"/>
    <m/>
    <m/>
    <n v="24"/>
    <n v="3.4285714285714284"/>
    <n v="1"/>
    <m/>
    <n v="34"/>
    <m/>
    <n v="10"/>
    <n v="3"/>
    <n v="11.5"/>
    <n v="14.000000000000002"/>
    <n v="0.83599999999999997"/>
    <x v="1"/>
    <x v="2"/>
  </r>
  <r>
    <s v="MACRO REGION CENTRAL NE"/>
    <x v="0"/>
    <x v="0"/>
    <x v="1"/>
    <s v="Sánchez Ramírez"/>
    <n v="2"/>
    <s v="Pablo Ovalles"/>
    <s v="MACRO REGION CENTRAL NE2"/>
    <n v="8"/>
    <x v="0"/>
    <x v="3"/>
    <x v="3"/>
    <s v="Sánchez RamírezDeforestaciónInfraestructura"/>
    <n v="2"/>
    <n v="2"/>
    <n v="3"/>
    <n v="2"/>
    <n v="3"/>
    <n v="2"/>
    <n v="2"/>
    <n v="2"/>
    <m/>
    <n v="18"/>
    <n v="2.25"/>
    <n v="5"/>
    <m/>
    <n v="27"/>
    <m/>
    <n v="0"/>
    <n v="1"/>
    <n v="0.5"/>
    <n v="4"/>
    <n v="0.13900000000000001"/>
    <x v="2"/>
    <x v="4"/>
  </r>
  <r>
    <s v="MACRO REGION CENTRAL NE"/>
    <x v="0"/>
    <x v="0"/>
    <x v="1"/>
    <s v="Sánchez Ramírez"/>
    <n v="2"/>
    <s v="Pablo Ovalles"/>
    <s v="MACRO REGION CENTRAL NE2"/>
    <n v="8"/>
    <x v="0"/>
    <x v="18"/>
    <x v="5"/>
    <s v="Sánchez RamírezDeforestaciónMinería a cielo abierto"/>
    <n v="2"/>
    <n v="2"/>
    <n v="4"/>
    <n v="4"/>
    <n v="2"/>
    <n v="2"/>
    <n v="2"/>
    <n v="2"/>
    <m/>
    <n v="20"/>
    <n v="2.5"/>
    <n v="3"/>
    <m/>
    <n v="24"/>
    <m/>
    <n v="4"/>
    <n v="3"/>
    <n v="5.5"/>
    <n v="8.4"/>
    <n v="0.38"/>
    <x v="4"/>
    <x v="3"/>
  </r>
  <r>
    <s v="MACRO REGION CENTRAL NE"/>
    <x v="0"/>
    <x v="0"/>
    <x v="1"/>
    <s v="Sánchez Ramírez"/>
    <n v="2"/>
    <s v="Pablo Ovalles"/>
    <s v="MACRO REGION CENTRAL NE2"/>
    <n v="8"/>
    <x v="2"/>
    <x v="19"/>
    <x v="16"/>
    <s v="Sánchez RamírezCausas IndirectasCrecimiento Poblacional"/>
    <n v="2"/>
    <n v="2"/>
    <n v="3"/>
    <n v="3"/>
    <n v="2"/>
    <n v="2"/>
    <n v="2"/>
    <n v="2"/>
    <m/>
    <n v="18"/>
    <n v="2.25"/>
    <n v="5"/>
    <m/>
    <n v="3"/>
    <m/>
    <n v="0"/>
    <n v="2"/>
    <n v="1"/>
    <n v="4.4000000000000004"/>
    <n v="0.152"/>
    <x v="2"/>
    <x v="4"/>
  </r>
  <r>
    <s v="MACRO REGION CENTRAL NE"/>
    <x v="0"/>
    <x v="0"/>
    <x v="1"/>
    <s v="Sánchez Ramírez"/>
    <n v="2"/>
    <s v="Pablo Ovalles"/>
    <s v="MACRO REGION CENTRAL NE2"/>
    <n v="8"/>
    <x v="0"/>
    <x v="4"/>
    <x v="4"/>
    <s v="Sánchez RamírezDeforestaciónGanadería Comercial"/>
    <n v="3"/>
    <n v="2"/>
    <n v="3"/>
    <n v="3"/>
    <n v="4"/>
    <n v="4"/>
    <n v="3"/>
    <n v="3"/>
    <m/>
    <n v="25"/>
    <n v="3.125"/>
    <n v="2"/>
    <m/>
    <n v="28"/>
    <m/>
    <n v="11"/>
    <n v="3"/>
    <n v="12.5"/>
    <n v="15"/>
    <n v="0.91900000000000004"/>
    <x v="3"/>
    <x v="2"/>
  </r>
  <r>
    <s v="MACRO REGION CENTRAL NE"/>
    <x v="0"/>
    <x v="0"/>
    <x v="1"/>
    <s v="Sánchez Ramírez"/>
    <n v="2"/>
    <s v="Pablo Ovalles"/>
    <s v="MACRO REGION CENTRAL NE2"/>
    <n v="8"/>
    <x v="2"/>
    <x v="20"/>
    <x v="17"/>
    <s v="Sánchez RamírezCausas IndirectasPobreza -Desempleo"/>
    <n v="2"/>
    <n v="1"/>
    <n v="2"/>
    <n v="1"/>
    <n v="3"/>
    <n v="3"/>
    <n v="3"/>
    <n v="3"/>
    <m/>
    <n v="18"/>
    <n v="2.25"/>
    <n v="5"/>
    <m/>
    <n v="25"/>
    <m/>
    <n v="2"/>
    <n v="4"/>
    <n v="4"/>
    <n v="6.8000000000000007"/>
    <n v="0.314"/>
    <x v="8"/>
    <x v="3"/>
  </r>
  <r>
    <s v="MACRO REGION CENTRAL NE"/>
    <x v="0"/>
    <x v="0"/>
    <x v="1"/>
    <s v="Sánchez Ramírez"/>
    <n v="2"/>
    <s v="Pablo Ovalles"/>
    <s v="MACRO REGION CENTRAL NE2"/>
    <n v="8"/>
    <x v="0"/>
    <x v="21"/>
    <x v="10"/>
    <s v="Sánchez RamírezDeforestaciónExtracción de Madera Leña/Carbón"/>
    <n v="2"/>
    <n v="2"/>
    <n v="2"/>
    <n v="2"/>
    <n v="3"/>
    <n v="2"/>
    <n v="4"/>
    <n v="2"/>
    <m/>
    <n v="19"/>
    <n v="2.375"/>
    <n v="4"/>
    <m/>
    <n v="31"/>
    <m/>
    <n v="0"/>
    <n v="0"/>
    <n v="0"/>
    <n v="3.8000000000000003"/>
    <n v="0.13200000000000001"/>
    <x v="1"/>
    <x v="4"/>
  </r>
  <r>
    <s v="MACRO REGION CENTRAL NE"/>
    <x v="0"/>
    <x v="0"/>
    <x v="1"/>
    <s v="Sánchez Ramírez"/>
    <n v="2"/>
    <s v="Pablo Ovalles"/>
    <s v="MACRO REGION CENTRAL NE2"/>
    <n v="8"/>
    <x v="0"/>
    <x v="22"/>
    <x v="18"/>
    <s v="Sánchez RamírezDeforestaciónInsumos Energéticos (Biomasa)"/>
    <n v="2"/>
    <n v="3"/>
    <n v="2"/>
    <n v="2"/>
    <n v="2"/>
    <n v="2"/>
    <n v="2"/>
    <m/>
    <m/>
    <n v="15"/>
    <n v="2.1428571428571428"/>
    <m/>
    <m/>
    <n v="3"/>
    <m/>
    <n v="0"/>
    <n v="0"/>
    <n v="0"/>
    <n v="3"/>
    <n v="0.08"/>
    <x v="9"/>
    <x v="4"/>
  </r>
  <r>
    <s v="MACRO REGION CENTRAL NE"/>
    <x v="0"/>
    <x v="0"/>
    <x v="1"/>
    <s v="Sánchez Ramírez"/>
    <n v="2"/>
    <s v="Pablo Ovalles"/>
    <s v="MACRO REGION CENTRAL NE2"/>
    <n v="8"/>
    <x v="1"/>
    <x v="23"/>
    <x v="7"/>
    <s v="Sánchez RamírezDegradaciónPlanes de Manejo mal gestionados/mal ejecutados"/>
    <n v="2"/>
    <n v="3"/>
    <n v="2"/>
    <n v="2"/>
    <n v="2"/>
    <n v="2"/>
    <n v="3"/>
    <m/>
    <m/>
    <n v="16"/>
    <n v="2.2857142857142856"/>
    <n v="2"/>
    <m/>
    <n v="33"/>
    <m/>
    <n v="9"/>
    <n v="4"/>
    <n v="11"/>
    <n v="12"/>
    <n v="0.621"/>
    <x v="1"/>
    <x v="0"/>
  </r>
  <r>
    <s v="MACRO REGION CENTRAL NE"/>
    <x v="0"/>
    <x v="0"/>
    <x v="1"/>
    <s v="Sánchez Ramírez"/>
    <n v="2"/>
    <s v="Pablo Ovalles"/>
    <s v="MACRO REGION CENTRAL NE2"/>
    <n v="8"/>
    <x v="1"/>
    <x v="8"/>
    <x v="8"/>
    <s v="Sánchez RamírezDegradaciónIncendios Mediana y Baja Intensidad"/>
    <n v="2"/>
    <n v="1"/>
    <n v="1"/>
    <n v="2"/>
    <n v="2"/>
    <n v="2"/>
    <n v="2"/>
    <n v="3"/>
    <m/>
    <n v="15"/>
    <n v="1.875"/>
    <n v="4"/>
    <m/>
    <n v="30"/>
    <m/>
    <n v="1"/>
    <n v="7"/>
    <n v="4.5"/>
    <n v="6.6"/>
    <n v="0.30099999999999999"/>
    <x v="5"/>
    <x v="3"/>
  </r>
  <r>
    <s v="MACRO REGION CENTRAL NE"/>
    <x v="0"/>
    <x v="0"/>
    <x v="1"/>
    <s v="Sánchez Ramírez"/>
    <n v="2"/>
    <s v="Pablo Ovalles"/>
    <s v="MACRO REGION CENTRAL NE2"/>
    <n v="8"/>
    <x v="1"/>
    <x v="9"/>
    <x v="9"/>
    <s v="Sánchez RamírezDegradaciónPastoreo de ganado en bosques"/>
    <n v="2"/>
    <n v="2"/>
    <n v="2"/>
    <n v="3"/>
    <n v="2"/>
    <n v="2"/>
    <n v="2"/>
    <n v="2"/>
    <m/>
    <n v="17"/>
    <n v="2.125"/>
    <n v="3"/>
    <m/>
    <n v="29"/>
    <m/>
    <n v="11"/>
    <n v="8"/>
    <n v="15"/>
    <n v="15.4"/>
    <n v="0.94499999999999995"/>
    <x v="3"/>
    <x v="2"/>
  </r>
  <r>
    <s v="MACRO REGION CENTRAL NE"/>
    <x v="0"/>
    <x v="0"/>
    <x v="1"/>
    <s v="Sánchez Ramírez"/>
    <n v="2"/>
    <s v="Pablo Ovalles"/>
    <s v="MACRO REGION CENTRAL NE2"/>
    <n v="8"/>
    <x v="1"/>
    <x v="10"/>
    <x v="10"/>
    <s v="Sánchez RamírezDegradaciónExtracción de Madera Leña/Carbón"/>
    <n v="3"/>
    <n v="2"/>
    <n v="2"/>
    <n v="2"/>
    <n v="2"/>
    <n v="3"/>
    <n v="2"/>
    <n v="4"/>
    <m/>
    <n v="20"/>
    <n v="2.5"/>
    <n v="1"/>
    <m/>
    <n v="31"/>
    <m/>
    <n v="10"/>
    <n v="9"/>
    <n v="14.5"/>
    <n v="15.600000000000001"/>
    <n v="0.95499999999999996"/>
    <x v="1"/>
    <x v="2"/>
  </r>
  <r>
    <s v="MACRO REGION CENTRAL NE"/>
    <x v="0"/>
    <x v="0"/>
    <x v="1"/>
    <s v="Sánchez Ramírez"/>
    <n v="2"/>
    <s v="Pablo Ovalles"/>
    <s v="MACRO REGION CENTRAL NE2"/>
    <n v="8"/>
    <x v="1"/>
    <x v="24"/>
    <x v="19"/>
    <s v="Sánchez RamírezDegradaciónPlagas y Enfermedades Forestales"/>
    <n v="1"/>
    <n v="1"/>
    <n v="2"/>
    <n v="1"/>
    <n v="2"/>
    <n v="2"/>
    <n v="2"/>
    <n v="2"/>
    <m/>
    <n v="13"/>
    <n v="1.625"/>
    <n v="5"/>
    <m/>
    <n v="8"/>
    <m/>
    <n v="0"/>
    <n v="1"/>
    <n v="0.5"/>
    <n v="3"/>
    <n v="0.08"/>
    <x v="9"/>
    <x v="4"/>
  </r>
  <r>
    <s v="MACRO REGION CENTRAL NE"/>
    <x v="0"/>
    <x v="0"/>
    <x v="1"/>
    <s v="Sánchez Ramírez"/>
    <n v="2"/>
    <s v="Pablo Ovalles"/>
    <s v="MACRO REGION CENTRAL NE2"/>
    <n v="8"/>
    <x v="2"/>
    <x v="13"/>
    <x v="12"/>
    <s v="Sánchez RamírezCausas IndirectasDebilidad en la Institucionalidad Forestal"/>
    <n v="3"/>
    <n v="4"/>
    <n v="4"/>
    <n v="5"/>
    <n v="2"/>
    <n v="4"/>
    <n v="4"/>
    <n v="2"/>
    <m/>
    <n v="28"/>
    <n v="3.5"/>
    <n v="3"/>
    <m/>
    <n v="37"/>
    <m/>
    <n v="8"/>
    <n v="4"/>
    <n v="10"/>
    <n v="13.600000000000001"/>
    <n v="0.80600000000000005"/>
    <x v="7"/>
    <x v="2"/>
  </r>
  <r>
    <s v="MACRO REGION CENTRAL NE"/>
    <x v="0"/>
    <x v="0"/>
    <x v="1"/>
    <s v="Sánchez Ramírez"/>
    <n v="2"/>
    <s v="Pablo Ovalles"/>
    <s v="MACRO REGION CENTRAL NE2"/>
    <n v="8"/>
    <x v="2"/>
    <x v="14"/>
    <x v="13"/>
    <s v="Sánchez RamírezCausas IndirectasDebilidad en las Políticas Públicas"/>
    <n v="3"/>
    <n v="3"/>
    <n v="4"/>
    <n v="4"/>
    <n v="4"/>
    <n v="3"/>
    <n v="4"/>
    <n v="2"/>
    <m/>
    <n v="27"/>
    <n v="3.375"/>
    <n v="4"/>
    <m/>
    <n v="50"/>
    <m/>
    <n v="8"/>
    <n v="8"/>
    <n v="12"/>
    <n v="15.000000000000002"/>
    <n v="0.92900000000000005"/>
    <x v="7"/>
    <x v="2"/>
  </r>
  <r>
    <s v="MACRO REGION CENTRAL NE"/>
    <x v="0"/>
    <x v="0"/>
    <x v="1"/>
    <s v="Sánchez Ramírez"/>
    <n v="2"/>
    <s v="Pablo Ovalles"/>
    <s v="MACRO REGION CENTRAL NE2"/>
    <n v="8"/>
    <x v="2"/>
    <x v="25"/>
    <x v="14"/>
    <s v="Sánchez RamírezCausas IndirectasTurismo: Expansión del área turística"/>
    <n v="2"/>
    <n v="2"/>
    <n v="2"/>
    <n v="3"/>
    <n v="3"/>
    <n v="2"/>
    <n v="2"/>
    <n v="3"/>
    <m/>
    <n v="19"/>
    <n v="2.375"/>
    <n v="10"/>
    <m/>
    <n v="30"/>
    <m/>
    <n v="0"/>
    <n v="3"/>
    <n v="1.5"/>
    <n v="5"/>
    <n v="0.20799999999999999"/>
    <x v="2"/>
    <x v="3"/>
  </r>
  <r>
    <s v="MACRO REGION CENTRAL NE"/>
    <x v="0"/>
    <x v="0"/>
    <x v="1"/>
    <s v="Sánchez Ramírez"/>
    <n v="2"/>
    <s v="Pablo Ovalles"/>
    <s v="MACRO REGION CENTRAL NE2"/>
    <n v="8"/>
    <x v="2"/>
    <x v="16"/>
    <x v="15"/>
    <s v="Sánchez RamírezCausas IndirectasInformalidad Mercado Leña/Carbón"/>
    <n v="3"/>
    <n v="3"/>
    <n v="3"/>
    <n v="3"/>
    <n v="3"/>
    <n v="3"/>
    <n v="3"/>
    <n v="2"/>
    <m/>
    <n v="23"/>
    <n v="2.875"/>
    <n v="8"/>
    <m/>
    <n v="29"/>
    <m/>
    <n v="5"/>
    <n v="8"/>
    <n v="9"/>
    <n v="11.8"/>
    <n v="0.60799999999999998"/>
    <x v="1"/>
    <x v="0"/>
  </r>
  <r>
    <s v="MACRO REGION CENTRAL NE"/>
    <x v="0"/>
    <x v="0"/>
    <x v="1"/>
    <s v="Sánchez Ramírez"/>
    <n v="2"/>
    <s v="Pablo Ovalles"/>
    <s v="MACRO REGION CENTRAL NE2"/>
    <n v="8"/>
    <x v="2"/>
    <x v="26"/>
    <x v="20"/>
    <s v="Sánchez RamírezCausas IndirectasTenencia de la Tierra"/>
    <n v="3"/>
    <n v="3"/>
    <n v="3"/>
    <n v="4"/>
    <n v="3"/>
    <n v="4"/>
    <n v="3"/>
    <n v="2"/>
    <m/>
    <n v="25"/>
    <n v="3.125"/>
    <n v="6"/>
    <m/>
    <n v="4"/>
    <m/>
    <n v="0"/>
    <n v="1"/>
    <n v="0.5"/>
    <n v="5.4"/>
    <n v="0.222"/>
    <x v="7"/>
    <x v="3"/>
  </r>
  <r>
    <s v="MACRO REGION CENTRAL NE"/>
    <x v="0"/>
    <x v="0"/>
    <x v="1"/>
    <s v="Sánchez Ramírez"/>
    <n v="2"/>
    <s v="Pablo Ovalles"/>
    <s v="MACRO REGION CENTRAL NE2"/>
    <n v="8"/>
    <x v="2"/>
    <x v="27"/>
    <x v="13"/>
    <s v="Sánchez RamírezCausas IndirectasDebilidad en las Políticas Públicas"/>
    <n v="3"/>
    <n v="2"/>
    <n v="2"/>
    <n v="3"/>
    <n v="3"/>
    <n v="3"/>
    <n v="2"/>
    <n v="2"/>
    <m/>
    <n v="20"/>
    <n v="2.5"/>
    <n v="9"/>
    <m/>
    <n v="50"/>
    <m/>
    <n v="8"/>
    <n v="8"/>
    <n v="12"/>
    <n v="13.600000000000001"/>
    <n v="0.80600000000000005"/>
    <x v="7"/>
    <x v="2"/>
  </r>
  <r>
    <s v="MACRO REGION CENTRAL NE"/>
    <x v="0"/>
    <x v="0"/>
    <x v="1"/>
    <s v="Sánchez Ramírez"/>
    <n v="2"/>
    <s v="Pablo Ovalles"/>
    <s v="MACRO REGION CENTRAL NE2"/>
    <n v="8"/>
    <x v="2"/>
    <x v="28"/>
    <x v="13"/>
    <s v="Sánchez RamírezCausas IndirectasDebilidad en las Políticas Públicas"/>
    <n v="4"/>
    <n v="3"/>
    <n v="3"/>
    <n v="3"/>
    <n v="3"/>
    <n v="4"/>
    <n v="3"/>
    <n v="3"/>
    <m/>
    <n v="26"/>
    <n v="3.25"/>
    <n v="5"/>
    <m/>
    <n v="50"/>
    <m/>
    <n v="8"/>
    <n v="8"/>
    <n v="12"/>
    <n v="14.8"/>
    <n v="0.90100000000000002"/>
    <x v="7"/>
    <x v="2"/>
  </r>
  <r>
    <s v="MACRO REGION CENTRAL NE"/>
    <x v="0"/>
    <x v="0"/>
    <x v="1"/>
    <s v="Sánchez Ramírez"/>
    <n v="2"/>
    <s v="Pablo Ovalles"/>
    <s v="MACRO REGION CENTRAL NE2"/>
    <n v="8"/>
    <x v="2"/>
    <x v="29"/>
    <x v="12"/>
    <s v="Sánchez RamírezCausas IndirectasDebilidad en la Institucionalidad Forestal"/>
    <n v="4"/>
    <n v="4"/>
    <n v="4"/>
    <n v="4"/>
    <n v="3"/>
    <n v="3"/>
    <n v="4"/>
    <n v="3"/>
    <m/>
    <n v="29"/>
    <n v="3.625"/>
    <n v="2"/>
    <m/>
    <n v="37"/>
    <m/>
    <n v="8"/>
    <n v="4"/>
    <n v="10"/>
    <n v="13.8"/>
    <n v="0.81799999999999995"/>
    <x v="7"/>
    <x v="2"/>
  </r>
  <r>
    <s v="MACRO REGION CENTRAL NE"/>
    <x v="0"/>
    <x v="0"/>
    <x v="1"/>
    <s v="Sánchez Ramírez"/>
    <n v="2"/>
    <s v="Pablo Ovalles"/>
    <s v="MACRO REGION CENTRAL NE2"/>
    <n v="8"/>
    <x v="2"/>
    <x v="30"/>
    <x v="21"/>
    <s v="Sánchez RamírezCausas IndirectasDébil Educación Ambiental"/>
    <n v="3"/>
    <n v="3"/>
    <n v="3"/>
    <n v="3"/>
    <n v="2"/>
    <n v="3"/>
    <n v="3"/>
    <n v="4"/>
    <m/>
    <n v="24"/>
    <n v="3"/>
    <n v="7"/>
    <m/>
    <n v="17"/>
    <m/>
    <n v="5"/>
    <n v="7"/>
    <n v="8.5"/>
    <n v="11.600000000000001"/>
    <n v="0.59799999999999998"/>
    <x v="6"/>
    <x v="1"/>
  </r>
  <r>
    <s v="MACRO REGION CENTRAL NE"/>
    <x v="0"/>
    <x v="0"/>
    <x v="1"/>
    <s v="Sánchez Ramírez"/>
    <n v="2"/>
    <s v="Pablo Ovalles"/>
    <s v="MACRO REGION CENTRAL NE2"/>
    <n v="8"/>
    <x v="2"/>
    <x v="31"/>
    <x v="17"/>
    <s v="Sánchez RamírezCausas IndirectasPobreza -Desempleo"/>
    <n v="3"/>
    <n v="3"/>
    <n v="3"/>
    <n v="4"/>
    <n v="4"/>
    <n v="4"/>
    <n v="4"/>
    <n v="4"/>
    <m/>
    <n v="29"/>
    <n v="3.625"/>
    <n v="2"/>
    <m/>
    <n v="25"/>
    <m/>
    <n v="2"/>
    <n v="4"/>
    <n v="4"/>
    <n v="9"/>
    <n v="0.41899999999999998"/>
    <x v="8"/>
    <x v="1"/>
  </r>
  <r>
    <s v="MACRO REGION CENTRAL NE"/>
    <x v="0"/>
    <x v="0"/>
    <x v="1"/>
    <s v="Sánchez Ramírez"/>
    <n v="2"/>
    <s v="Pablo Ovalles"/>
    <s v="MACRO REGION CENTRAL NE2"/>
    <n v="8"/>
    <x v="2"/>
    <x v="32"/>
    <x v="12"/>
    <s v="Sánchez RamírezCausas IndirectasDebilidad en la Institucionalidad Forestal"/>
    <n v="4"/>
    <n v="4"/>
    <n v="4"/>
    <n v="4"/>
    <n v="4"/>
    <n v="5"/>
    <n v="4"/>
    <n v="2"/>
    <m/>
    <n v="31"/>
    <n v="3.875"/>
    <n v="1"/>
    <m/>
    <n v="37"/>
    <m/>
    <n v="8"/>
    <n v="4"/>
    <n v="10"/>
    <n v="14.2"/>
    <n v="0.84499999999999997"/>
    <x v="7"/>
    <x v="2"/>
  </r>
  <r>
    <s v="MACRO REGION CENTRAL NE"/>
    <x v="0"/>
    <x v="0"/>
    <x v="2"/>
    <s v="Salcedo"/>
    <n v="3"/>
    <s v="Patricio Emanuelli"/>
    <s v="MACRO REGION CENTRAL NE3"/>
    <n v="8"/>
    <x v="0"/>
    <x v="0"/>
    <x v="0"/>
    <s v="SalcedoDeforestaciónAgricultura Comercial"/>
    <n v="3"/>
    <n v="4"/>
    <n v="4"/>
    <n v="3"/>
    <n v="3"/>
    <n v="3"/>
    <n v="4"/>
    <n v="4"/>
    <m/>
    <n v="28"/>
    <n v="3.5"/>
    <n v="2"/>
    <m/>
    <n v="30"/>
    <m/>
    <n v="7"/>
    <n v="9"/>
    <n v="11.5"/>
    <n v="14.8"/>
    <n v="0.90100000000000002"/>
    <x v="0"/>
    <x v="2"/>
  </r>
  <r>
    <s v="MACRO REGION CENTRAL NE"/>
    <x v="0"/>
    <x v="0"/>
    <x v="2"/>
    <s v="Salcedo"/>
    <n v="3"/>
    <s v="Patricio Emanuelli"/>
    <s v="MACRO REGION CENTRAL NE3"/>
    <n v="8"/>
    <x v="0"/>
    <x v="1"/>
    <x v="1"/>
    <s v="SalcedoDeforestaciónAgricultura migratoria/subsistencia"/>
    <n v="2"/>
    <n v="3"/>
    <n v="2"/>
    <n v="3"/>
    <n v="3"/>
    <n v="2"/>
    <n v="2"/>
    <n v="3"/>
    <m/>
    <n v="20"/>
    <n v="2.5"/>
    <n v="3"/>
    <m/>
    <n v="37"/>
    <m/>
    <n v="3"/>
    <n v="11"/>
    <n v="8.5"/>
    <n v="10.8"/>
    <n v="0.51600000000000001"/>
    <x v="0"/>
    <x v="1"/>
  </r>
  <r>
    <s v="MACRO REGION CENTRAL NE"/>
    <x v="0"/>
    <x v="0"/>
    <x v="2"/>
    <s v="Salcedo"/>
    <n v="3"/>
    <s v="Patricio Emanuelli"/>
    <s v="MACRO REGION CENTRAL NE3"/>
    <n v="8"/>
    <x v="0"/>
    <x v="2"/>
    <x v="2"/>
    <s v="SalcedoDeforestaciónTala Ilegal de Bosque Natural "/>
    <n v="2"/>
    <n v="2"/>
    <n v="1"/>
    <n v="1"/>
    <n v="1"/>
    <n v="1"/>
    <n v="1"/>
    <n v="2"/>
    <m/>
    <n v="11"/>
    <n v="1.375"/>
    <n v="5"/>
    <m/>
    <n v="34"/>
    <m/>
    <n v="10"/>
    <n v="3"/>
    <n v="11.5"/>
    <n v="11.400000000000002"/>
    <n v="0.58099999999999996"/>
    <x v="1"/>
    <x v="1"/>
  </r>
  <r>
    <s v="MACRO REGION CENTRAL NE"/>
    <x v="0"/>
    <x v="0"/>
    <x v="2"/>
    <s v="Salcedo"/>
    <n v="3"/>
    <s v="Patricio Emanuelli"/>
    <s v="MACRO REGION CENTRAL NE3"/>
    <n v="8"/>
    <x v="0"/>
    <x v="3"/>
    <x v="3"/>
    <s v="SalcedoDeforestaciónInfraestructura"/>
    <n v="1"/>
    <n v="2"/>
    <n v="2"/>
    <n v="3"/>
    <n v="1"/>
    <n v="1"/>
    <n v="2"/>
    <n v="3"/>
    <m/>
    <n v="15"/>
    <n v="1.875"/>
    <n v="4"/>
    <m/>
    <n v="27"/>
    <m/>
    <n v="0"/>
    <n v="1"/>
    <n v="0.5"/>
    <n v="3.4"/>
    <n v="0.10299999999999999"/>
    <x v="2"/>
    <x v="4"/>
  </r>
  <r>
    <s v="MACRO REGION CENTRAL NE"/>
    <x v="0"/>
    <x v="0"/>
    <x v="2"/>
    <s v="Salcedo"/>
    <n v="3"/>
    <s v="Patricio Emanuelli"/>
    <s v="MACRO REGION CENTRAL NE3"/>
    <n v="8"/>
    <x v="0"/>
    <x v="4"/>
    <x v="4"/>
    <s v="SalcedoDeforestaciónGanadería Comercial"/>
    <n v="4"/>
    <n v="5"/>
    <n v="4"/>
    <n v="5"/>
    <n v="5"/>
    <n v="5"/>
    <n v="5"/>
    <n v="5"/>
    <m/>
    <n v="38"/>
    <n v="4.75"/>
    <n v="1"/>
    <m/>
    <n v="28"/>
    <m/>
    <n v="11"/>
    <n v="3"/>
    <n v="12.5"/>
    <n v="17.600000000000001"/>
    <n v="0.99299999999999999"/>
    <x v="3"/>
    <x v="2"/>
  </r>
  <r>
    <s v="MACRO REGION CENTRAL NE"/>
    <x v="0"/>
    <x v="0"/>
    <x v="2"/>
    <s v="Salcedo"/>
    <n v="3"/>
    <s v="Patricio Emanuelli"/>
    <s v="MACRO REGION CENTRAL NE3"/>
    <n v="8"/>
    <x v="0"/>
    <x v="5"/>
    <x v="5"/>
    <s v="SalcedoDeforestaciónMinería a cielo abierto"/>
    <n v="1"/>
    <n v="2"/>
    <n v="1"/>
    <n v="1"/>
    <n v="1"/>
    <n v="1"/>
    <n v="1"/>
    <n v="1"/>
    <m/>
    <n v="9"/>
    <n v="1.125"/>
    <n v="6"/>
    <m/>
    <n v="24"/>
    <m/>
    <n v="4"/>
    <n v="3"/>
    <n v="5.5"/>
    <n v="6.2"/>
    <n v="0.28000000000000003"/>
    <x v="4"/>
    <x v="3"/>
  </r>
  <r>
    <s v="MACRO REGION CENTRAL NE"/>
    <x v="0"/>
    <x v="0"/>
    <x v="2"/>
    <s v="Salcedo"/>
    <n v="3"/>
    <s v="Patricio Emanuelli"/>
    <s v="MACRO REGION CENTRAL NE3"/>
    <n v="8"/>
    <x v="1"/>
    <x v="7"/>
    <x v="7"/>
    <s v="SalcedoDegradaciónPlanes de Manejo mal gestionados/mal ejecutados"/>
    <n v="1"/>
    <n v="1"/>
    <n v="1"/>
    <n v="1"/>
    <n v="1"/>
    <n v="1"/>
    <n v="1"/>
    <n v="1"/>
    <m/>
    <n v="8"/>
    <n v="1"/>
    <n v="5"/>
    <m/>
    <n v="33"/>
    <m/>
    <n v="9"/>
    <n v="4"/>
    <n v="11"/>
    <n v="10.4"/>
    <n v="0.49299999999999999"/>
    <x v="1"/>
    <x v="1"/>
  </r>
  <r>
    <s v="MACRO REGION CENTRAL NE"/>
    <x v="0"/>
    <x v="0"/>
    <x v="2"/>
    <s v="Salcedo"/>
    <n v="3"/>
    <s v="Patricio Emanuelli"/>
    <s v="MACRO REGION CENTRAL NE3"/>
    <n v="8"/>
    <x v="1"/>
    <x v="8"/>
    <x v="8"/>
    <s v="SalcedoDegradaciónIncendios Mediana y Baja Intensidad"/>
    <n v="2"/>
    <n v="3"/>
    <n v="1"/>
    <n v="1"/>
    <n v="1"/>
    <n v="1"/>
    <n v="1"/>
    <n v="1"/>
    <m/>
    <n v="11"/>
    <n v="1.375"/>
    <n v="4"/>
    <m/>
    <n v="30"/>
    <m/>
    <n v="1"/>
    <n v="7"/>
    <n v="4.5"/>
    <n v="5.8000000000000007"/>
    <n v="0.26"/>
    <x v="5"/>
    <x v="3"/>
  </r>
  <r>
    <s v="MACRO REGION CENTRAL NE"/>
    <x v="0"/>
    <x v="0"/>
    <x v="2"/>
    <s v="Salcedo"/>
    <n v="3"/>
    <s v="Patricio Emanuelli"/>
    <s v="MACRO REGION CENTRAL NE3"/>
    <n v="8"/>
    <x v="1"/>
    <x v="9"/>
    <x v="9"/>
    <s v="SalcedoDegradaciónPastoreo de ganado en bosques"/>
    <n v="5"/>
    <n v="5"/>
    <n v="5"/>
    <n v="4"/>
    <n v="3"/>
    <n v="4"/>
    <n v="5"/>
    <n v="5"/>
    <m/>
    <n v="36"/>
    <n v="4.5"/>
    <n v="1"/>
    <m/>
    <n v="29"/>
    <m/>
    <n v="11"/>
    <n v="8"/>
    <n v="15"/>
    <n v="19.2"/>
    <n v="1"/>
    <x v="3"/>
    <x v="2"/>
  </r>
  <r>
    <s v="MACRO REGION CENTRAL NE"/>
    <x v="0"/>
    <x v="0"/>
    <x v="2"/>
    <s v="Salcedo"/>
    <n v="3"/>
    <s v="Patricio Emanuelli"/>
    <s v="MACRO REGION CENTRAL NE3"/>
    <n v="8"/>
    <x v="1"/>
    <x v="10"/>
    <x v="10"/>
    <s v="SalcedoDegradaciónExtracción de Madera Leña/Carbón"/>
    <n v="2"/>
    <n v="2"/>
    <n v="2"/>
    <n v="2"/>
    <n v="1"/>
    <n v="2"/>
    <n v="2"/>
    <n v="3"/>
    <m/>
    <n v="16"/>
    <n v="2"/>
    <n v="2"/>
    <m/>
    <n v="31"/>
    <m/>
    <n v="10"/>
    <n v="9"/>
    <n v="14.5"/>
    <n v="14.8"/>
    <n v="0.90100000000000002"/>
    <x v="1"/>
    <x v="2"/>
  </r>
  <r>
    <s v="MACRO REGION CENTRAL NE"/>
    <x v="0"/>
    <x v="0"/>
    <x v="2"/>
    <s v="Salcedo"/>
    <n v="3"/>
    <s v="Patricio Emanuelli"/>
    <s v="MACRO REGION CENTRAL NE3"/>
    <n v="8"/>
    <x v="0"/>
    <x v="33"/>
    <x v="1"/>
    <s v="SalcedoDeforestaciónAgricultura migratoria/subsistencia"/>
    <n v="1"/>
    <n v="1"/>
    <n v="2"/>
    <n v="3"/>
    <n v="1"/>
    <n v="3"/>
    <n v="2"/>
    <n v="2"/>
    <m/>
    <n v="15"/>
    <n v="1.875"/>
    <n v="3"/>
    <m/>
    <n v="37"/>
    <m/>
    <n v="3"/>
    <n v="11"/>
    <n v="8.5"/>
    <n v="9.8000000000000007"/>
    <n v="0.45900000000000002"/>
    <x v="0"/>
    <x v="1"/>
  </r>
  <r>
    <s v="MACRO REGION CENTRAL NE"/>
    <x v="0"/>
    <x v="0"/>
    <x v="2"/>
    <s v="Salcedo"/>
    <n v="3"/>
    <s v="Patricio Emanuelli"/>
    <s v="MACRO REGION CENTRAL NE3"/>
    <n v="8"/>
    <x v="2"/>
    <x v="13"/>
    <x v="12"/>
    <s v="SalcedoCausas IndirectasDebilidad en la Institucionalidad Forestal"/>
    <n v="5"/>
    <n v="3"/>
    <n v="4"/>
    <n v="4"/>
    <n v="4"/>
    <n v="4"/>
    <n v="4"/>
    <n v="4"/>
    <m/>
    <n v="32"/>
    <n v="4"/>
    <n v="4"/>
    <m/>
    <n v="37"/>
    <m/>
    <n v="8"/>
    <n v="4"/>
    <n v="10"/>
    <n v="14.4"/>
    <n v="0.86499999999999999"/>
    <x v="7"/>
    <x v="2"/>
  </r>
  <r>
    <s v="MACRO REGION CENTRAL NE"/>
    <x v="0"/>
    <x v="0"/>
    <x v="2"/>
    <s v="Salcedo"/>
    <n v="3"/>
    <s v="Patricio Emanuelli"/>
    <s v="MACRO REGION CENTRAL NE3"/>
    <n v="8"/>
    <x v="2"/>
    <x v="14"/>
    <x v="13"/>
    <s v="SalcedoCausas IndirectasDebilidad en las Políticas Públicas"/>
    <n v="5"/>
    <n v="4"/>
    <n v="4"/>
    <n v="3"/>
    <n v="4"/>
    <n v="4"/>
    <n v="5"/>
    <n v="5"/>
    <m/>
    <n v="34"/>
    <n v="4.25"/>
    <n v="2"/>
    <m/>
    <n v="50"/>
    <m/>
    <n v="8"/>
    <n v="8"/>
    <n v="12"/>
    <n v="16.400000000000002"/>
    <n v="0.97299999999999998"/>
    <x v="7"/>
    <x v="2"/>
  </r>
  <r>
    <s v="MACRO REGION CENTRAL NE"/>
    <x v="0"/>
    <x v="0"/>
    <x v="2"/>
    <s v="Salcedo"/>
    <n v="3"/>
    <s v="Patricio Emanuelli"/>
    <s v="MACRO REGION CENTRAL NE3"/>
    <n v="8"/>
    <x v="2"/>
    <x v="25"/>
    <x v="14"/>
    <s v="SalcedoCausas IndirectasTurismo: Expansión del área turística"/>
    <n v="1"/>
    <n v="1"/>
    <n v="1"/>
    <n v="1"/>
    <n v="1"/>
    <n v="1"/>
    <n v="1"/>
    <n v="1"/>
    <m/>
    <n v="8"/>
    <n v="1"/>
    <n v="7"/>
    <m/>
    <n v="30"/>
    <m/>
    <n v="0"/>
    <n v="3"/>
    <n v="1.5"/>
    <n v="2.8000000000000003"/>
    <n v="7.2999999999999995E-2"/>
    <x v="2"/>
    <x v="4"/>
  </r>
  <r>
    <s v="MACRO REGION CENTRAL NE"/>
    <x v="0"/>
    <x v="0"/>
    <x v="2"/>
    <s v="Salcedo"/>
    <n v="3"/>
    <s v="Patricio Emanuelli"/>
    <s v="MACRO REGION CENTRAL NE3"/>
    <n v="8"/>
    <x v="2"/>
    <x v="16"/>
    <x v="15"/>
    <s v="SalcedoCausas IndirectasInformalidad Mercado Leña/Carbón"/>
    <n v="2"/>
    <n v="2"/>
    <n v="1"/>
    <n v="1"/>
    <n v="1"/>
    <n v="1"/>
    <n v="1"/>
    <n v="2"/>
    <m/>
    <n v="11"/>
    <n v="1.375"/>
    <n v="6"/>
    <m/>
    <n v="29"/>
    <m/>
    <n v="5"/>
    <n v="8"/>
    <n v="9"/>
    <n v="9.4"/>
    <n v="0.439"/>
    <x v="1"/>
    <x v="1"/>
  </r>
  <r>
    <s v="MACRO REGION CENTRAL NE"/>
    <x v="0"/>
    <x v="0"/>
    <x v="2"/>
    <s v="Salcedo"/>
    <n v="3"/>
    <s v="Patricio Emanuelli"/>
    <s v="MACRO REGION CENTRAL NE3"/>
    <n v="8"/>
    <x v="2"/>
    <x v="34"/>
    <x v="21"/>
    <s v="SalcedoCausas IndirectasDébil Educación Ambiental"/>
    <n v="5"/>
    <n v="4"/>
    <n v="5"/>
    <n v="5"/>
    <n v="5"/>
    <n v="4"/>
    <n v="4"/>
    <n v="5"/>
    <m/>
    <n v="37"/>
    <n v="4.625"/>
    <n v="1"/>
    <m/>
    <n v="17"/>
    <m/>
    <n v="5"/>
    <n v="7"/>
    <n v="8.5"/>
    <n v="14.200000000000001"/>
    <n v="0.85199999999999998"/>
    <x v="6"/>
    <x v="2"/>
  </r>
  <r>
    <s v="MACRO REGION CENTRAL NE"/>
    <x v="0"/>
    <x v="0"/>
    <x v="2"/>
    <s v="Salcedo"/>
    <n v="3"/>
    <s v="Patricio Emanuelli"/>
    <s v="MACRO REGION CENTRAL NE3"/>
    <n v="8"/>
    <x v="2"/>
    <x v="35"/>
    <x v="22"/>
    <s v="SalcedoCausas IndirectasAusencia de Incentivos Forestales"/>
    <n v="4"/>
    <n v="5"/>
    <n v="3"/>
    <n v="3"/>
    <n v="3"/>
    <n v="4"/>
    <n v="4"/>
    <n v="3"/>
    <m/>
    <n v="29"/>
    <n v="3.625"/>
    <n v="5"/>
    <m/>
    <n v="7"/>
    <m/>
    <n v="3"/>
    <n v="0"/>
    <n v="3"/>
    <n v="8.2000000000000011"/>
    <n v="0.372"/>
    <x v="1"/>
    <x v="3"/>
  </r>
  <r>
    <s v="MACRO REGION CENTRAL NE"/>
    <x v="0"/>
    <x v="0"/>
    <x v="2"/>
    <s v="Salcedo"/>
    <n v="3"/>
    <s v="Patricio Emanuelli"/>
    <s v="MACRO REGION CENTRAL NE3"/>
    <n v="8"/>
    <x v="2"/>
    <x v="36"/>
    <x v="12"/>
    <s v="SalcedoCausas IndirectasDebilidad en la Institucionalidad Forestal"/>
    <n v="4"/>
    <n v="5"/>
    <n v="5"/>
    <n v="4"/>
    <n v="4"/>
    <n v="4"/>
    <n v="4"/>
    <n v="3"/>
    <m/>
    <n v="33"/>
    <n v="4.125"/>
    <n v="3"/>
    <m/>
    <n v="37"/>
    <m/>
    <n v="8"/>
    <n v="4"/>
    <n v="10"/>
    <n v="14.600000000000001"/>
    <n v="0.89300000000000002"/>
    <x v="7"/>
    <x v="2"/>
  </r>
  <r>
    <s v="MACRO REGION CENTRAL NE"/>
    <x v="0"/>
    <x v="0"/>
    <x v="2"/>
    <s v="Duarte"/>
    <n v="4"/>
    <s v="Astrid Holmgren"/>
    <s v="MACRO REGION CENTRAL NE4"/>
    <n v="9"/>
    <x v="0"/>
    <x v="0"/>
    <x v="0"/>
    <s v="DuarteDeforestaciónAgricultura Comercial"/>
    <n v="2"/>
    <n v="3"/>
    <n v="2"/>
    <n v="2"/>
    <n v="2"/>
    <n v="2"/>
    <n v="3"/>
    <n v="1"/>
    <n v="2"/>
    <n v="19"/>
    <n v="2.1111111111111112"/>
    <n v="1"/>
    <m/>
    <n v="30"/>
    <m/>
    <n v="7"/>
    <n v="9"/>
    <n v="11.5"/>
    <n v="13.000000000000002"/>
    <n v="0.73899999999999999"/>
    <x v="0"/>
    <x v="0"/>
  </r>
  <r>
    <s v="MACRO REGION CENTRAL NE"/>
    <x v="0"/>
    <x v="0"/>
    <x v="2"/>
    <s v="Duarte"/>
    <n v="4"/>
    <s v="Astrid Holmgren"/>
    <s v="MACRO REGION CENTRAL NE4"/>
    <n v="9"/>
    <x v="0"/>
    <x v="1"/>
    <x v="1"/>
    <s v="DuarteDeforestaciónAgricultura migratoria/subsistencia"/>
    <n v="1"/>
    <n v="1"/>
    <n v="2"/>
    <n v="2"/>
    <n v="1"/>
    <n v="1"/>
    <n v="2"/>
    <n v="1"/>
    <n v="1"/>
    <n v="12"/>
    <n v="1.3333333333333333"/>
    <n v="4"/>
    <m/>
    <n v="37"/>
    <m/>
    <n v="3"/>
    <n v="11"/>
    <n v="8.5"/>
    <n v="9.2000000000000011"/>
    <n v="0.43099999999999999"/>
    <x v="0"/>
    <x v="1"/>
  </r>
  <r>
    <s v="MACRO REGION CENTRAL NE"/>
    <x v="0"/>
    <x v="0"/>
    <x v="2"/>
    <s v="Duarte"/>
    <n v="4"/>
    <s v="Astrid Holmgren"/>
    <s v="MACRO REGION CENTRAL NE4"/>
    <n v="9"/>
    <x v="0"/>
    <x v="2"/>
    <x v="2"/>
    <s v="DuarteDeforestaciónTala Ilegal de Bosque Natural "/>
    <n v="1"/>
    <n v="1"/>
    <n v="2"/>
    <n v="2"/>
    <n v="2"/>
    <n v="2"/>
    <n v="2"/>
    <n v="3"/>
    <n v="1"/>
    <n v="16"/>
    <n v="1.7777777777777777"/>
    <n v="3"/>
    <m/>
    <n v="34"/>
    <m/>
    <n v="10"/>
    <n v="3"/>
    <n v="11.5"/>
    <n v="12.400000000000002"/>
    <n v="0.67"/>
    <x v="1"/>
    <x v="0"/>
  </r>
  <r>
    <s v="MACRO REGION CENTRAL NE"/>
    <x v="0"/>
    <x v="0"/>
    <x v="2"/>
    <s v="Duarte"/>
    <n v="4"/>
    <s v="Astrid Holmgren"/>
    <s v="MACRO REGION CENTRAL NE4"/>
    <n v="9"/>
    <x v="0"/>
    <x v="37"/>
    <x v="6"/>
    <s v="DuarteDeforestaciónIncendios Alta Intensidad"/>
    <n v="2"/>
    <n v="1"/>
    <n v="1"/>
    <n v="2"/>
    <n v="2"/>
    <n v="4"/>
    <n v="3"/>
    <n v="1"/>
    <n v="1"/>
    <n v="17"/>
    <n v="1.8888888888888888"/>
    <n v="2"/>
    <m/>
    <n v="18"/>
    <m/>
    <n v="0"/>
    <n v="2"/>
    <n v="1"/>
    <n v="4.2"/>
    <n v="0.14899999999999999"/>
    <x v="5"/>
    <x v="4"/>
  </r>
  <r>
    <s v="MACRO REGION CENTRAL NE"/>
    <x v="0"/>
    <x v="0"/>
    <x v="2"/>
    <s v="Duarte"/>
    <n v="4"/>
    <s v="Astrid Holmgren"/>
    <s v="MACRO REGION CENTRAL NE4"/>
    <n v="9"/>
    <x v="1"/>
    <x v="7"/>
    <x v="7"/>
    <s v="DuarteDegradaciónPlanes de Manejo mal gestionados/mal ejecutados"/>
    <n v="1"/>
    <n v="1"/>
    <n v="1"/>
    <n v="1"/>
    <n v="1"/>
    <n v="1"/>
    <n v="1"/>
    <n v="1"/>
    <n v="1"/>
    <n v="9"/>
    <n v="1"/>
    <n v="4"/>
    <m/>
    <n v="33"/>
    <m/>
    <n v="9"/>
    <n v="4"/>
    <n v="11"/>
    <n v="10.600000000000001"/>
    <n v="0.5"/>
    <x v="1"/>
    <x v="1"/>
  </r>
  <r>
    <s v="MACRO REGION CENTRAL NE"/>
    <x v="0"/>
    <x v="0"/>
    <x v="2"/>
    <s v="Duarte"/>
    <n v="4"/>
    <s v="Astrid Holmgren"/>
    <s v="MACRO REGION CENTRAL NE4"/>
    <n v="9"/>
    <x v="1"/>
    <x v="8"/>
    <x v="8"/>
    <s v="DuarteDegradaciónIncendios Mediana y Baja Intensidad"/>
    <n v="2"/>
    <n v="1"/>
    <n v="1"/>
    <n v="1"/>
    <n v="1"/>
    <n v="2"/>
    <n v="1"/>
    <n v="1"/>
    <n v="1"/>
    <n v="11"/>
    <n v="1.2222222222222223"/>
    <n v="2"/>
    <m/>
    <n v="30"/>
    <m/>
    <n v="1"/>
    <n v="7"/>
    <n v="4.5"/>
    <n v="5.8000000000000007"/>
    <n v="0.26"/>
    <x v="5"/>
    <x v="3"/>
  </r>
  <r>
    <s v="MACRO REGION CENTRAL NE"/>
    <x v="0"/>
    <x v="0"/>
    <x v="2"/>
    <s v="Duarte"/>
    <n v="4"/>
    <s v="Astrid Holmgren"/>
    <s v="MACRO REGION CENTRAL NE4"/>
    <n v="9"/>
    <x v="1"/>
    <x v="9"/>
    <x v="9"/>
    <s v="DuarteDegradaciónPastoreo de ganado en bosques"/>
    <n v="1"/>
    <n v="2"/>
    <n v="1"/>
    <n v="1"/>
    <n v="1"/>
    <n v="1"/>
    <n v="1"/>
    <n v="1"/>
    <n v="1"/>
    <n v="10"/>
    <n v="1.1111111111111112"/>
    <n v="3"/>
    <m/>
    <n v="29"/>
    <m/>
    <n v="11"/>
    <n v="8"/>
    <n v="15"/>
    <n v="14"/>
    <n v="0.82899999999999996"/>
    <x v="3"/>
    <x v="2"/>
  </r>
  <r>
    <s v="MACRO REGION CENTRAL NE"/>
    <x v="0"/>
    <x v="0"/>
    <x v="2"/>
    <s v="Duarte"/>
    <n v="4"/>
    <s v="Astrid Holmgren"/>
    <s v="MACRO REGION CENTRAL NE4"/>
    <n v="9"/>
    <x v="2"/>
    <x v="38"/>
    <x v="22"/>
    <s v="DuarteCausas IndirectasAusencia de Incentivos Forestales"/>
    <n v="2"/>
    <n v="1"/>
    <n v="2"/>
    <n v="2"/>
    <n v="1"/>
    <n v="2"/>
    <n v="2"/>
    <n v="1"/>
    <n v="1"/>
    <n v="14"/>
    <n v="1.5555555555555556"/>
    <n v="1"/>
    <m/>
    <n v="7"/>
    <m/>
    <n v="3"/>
    <n v="0"/>
    <n v="3"/>
    <n v="5.2000000000000011"/>
    <n v="0.221"/>
    <x v="1"/>
    <x v="3"/>
  </r>
  <r>
    <s v="MACRO REGION CENTRAL NE"/>
    <x v="0"/>
    <x v="0"/>
    <x v="2"/>
    <s v="Duarte"/>
    <n v="4"/>
    <s v="Astrid Holmgren"/>
    <s v="MACRO REGION CENTRAL NE4"/>
    <n v="9"/>
    <x v="1"/>
    <x v="39"/>
    <x v="2"/>
    <s v="DuarteDegradaciónTala Ilegal de Bosque Natural "/>
    <n v="1"/>
    <n v="1"/>
    <n v="1"/>
    <n v="1"/>
    <n v="1"/>
    <n v="1"/>
    <n v="1"/>
    <n v="1"/>
    <n v="1"/>
    <n v="9"/>
    <n v="1"/>
    <n v="5"/>
    <m/>
    <n v="34"/>
    <m/>
    <n v="0"/>
    <n v="3"/>
    <n v="1.5"/>
    <n v="3"/>
    <n v="0.08"/>
    <x v="1"/>
    <x v="4"/>
  </r>
  <r>
    <s v="MACRO REGION CENTRAL NE"/>
    <x v="0"/>
    <x v="0"/>
    <x v="2"/>
    <s v="Duarte"/>
    <n v="4"/>
    <s v="Astrid Holmgren"/>
    <s v="MACRO REGION CENTRAL NE4"/>
    <n v="9"/>
    <x v="2"/>
    <x v="13"/>
    <x v="12"/>
    <s v="DuarteCausas IndirectasDebilidad en la Institucionalidad Forestal"/>
    <n v="1"/>
    <n v="2"/>
    <n v="2"/>
    <n v="3"/>
    <n v="1"/>
    <n v="1"/>
    <n v="2"/>
    <n v="3"/>
    <n v="3"/>
    <n v="18"/>
    <n v="2"/>
    <n v="3"/>
    <m/>
    <n v="37"/>
    <m/>
    <n v="8"/>
    <n v="4"/>
    <n v="10"/>
    <n v="11.6"/>
    <n v="0.59099999999999997"/>
    <x v="7"/>
    <x v="1"/>
  </r>
  <r>
    <s v="MACRO REGION CENTRAL NE"/>
    <x v="0"/>
    <x v="0"/>
    <x v="2"/>
    <s v="Duarte"/>
    <n v="4"/>
    <s v="Astrid Holmgren"/>
    <s v="MACRO REGION CENTRAL NE4"/>
    <n v="9"/>
    <x v="2"/>
    <x v="14"/>
    <x v="13"/>
    <s v="DuarteCausas IndirectasDebilidad en las Políticas Públicas"/>
    <n v="2"/>
    <n v="2"/>
    <n v="2"/>
    <n v="3"/>
    <n v="2"/>
    <n v="2"/>
    <n v="2"/>
    <n v="3"/>
    <n v="2"/>
    <n v="20"/>
    <n v="2.2222222222222223"/>
    <n v="1"/>
    <m/>
    <n v="50"/>
    <m/>
    <n v="8"/>
    <n v="8"/>
    <n v="12"/>
    <n v="13.600000000000001"/>
    <n v="0.80600000000000005"/>
    <x v="7"/>
    <x v="2"/>
  </r>
  <r>
    <s v="MACRO REGION CENTRAL NE"/>
    <x v="0"/>
    <x v="0"/>
    <x v="2"/>
    <s v="Duarte"/>
    <n v="4"/>
    <s v="Astrid Holmgren"/>
    <s v="MACRO REGION CENTRAL NE4"/>
    <n v="9"/>
    <x v="2"/>
    <x v="40"/>
    <x v="11"/>
    <s v="DuarteCausas IndirectasOtras Causas Misceláneas"/>
    <n v="2"/>
    <n v="2"/>
    <n v="2"/>
    <n v="3"/>
    <n v="2"/>
    <n v="1"/>
    <n v="1"/>
    <n v="2"/>
    <n v="3"/>
    <n v="18"/>
    <n v="2"/>
    <n v="3"/>
    <m/>
    <n v="13"/>
    <m/>
    <n v="0"/>
    <n v="1"/>
    <n v="0.5"/>
    <n v="4"/>
    <n v="0.13900000000000001"/>
    <x v="6"/>
    <x v="4"/>
  </r>
  <r>
    <s v="MACRO REGION CENTRAL NE"/>
    <x v="0"/>
    <x v="0"/>
    <x v="2"/>
    <s v="Duarte"/>
    <n v="4"/>
    <s v="Astrid Holmgren"/>
    <s v="MACRO REGION CENTRAL NE4"/>
    <n v="9"/>
    <x v="2"/>
    <x v="41"/>
    <x v="12"/>
    <s v="DuarteCausas IndirectasDebilidad en la Institucionalidad Forestal"/>
    <n v="1"/>
    <n v="2"/>
    <n v="2"/>
    <n v="3"/>
    <n v="2"/>
    <n v="2"/>
    <n v="1"/>
    <n v="4"/>
    <n v="3"/>
    <n v="20"/>
    <n v="2.2222222222222223"/>
    <n v="1"/>
    <m/>
    <n v="37"/>
    <m/>
    <n v="8"/>
    <n v="4"/>
    <n v="10"/>
    <n v="12"/>
    <n v="0.621"/>
    <x v="7"/>
    <x v="0"/>
  </r>
  <r>
    <s v="MACRO REGION CENTRAL NE"/>
    <x v="0"/>
    <x v="0"/>
    <x v="2"/>
    <s v="Duarte"/>
    <n v="4"/>
    <s v="Astrid Holmgren"/>
    <s v="MACRO REGION CENTRAL NE4"/>
    <n v="9"/>
    <x v="2"/>
    <x v="42"/>
    <x v="20"/>
    <s v="DuarteCausas IndirectasTenencia de la Tierra"/>
    <n v="1"/>
    <n v="1"/>
    <n v="2"/>
    <n v="3"/>
    <n v="1"/>
    <n v="2"/>
    <n v="2"/>
    <n v="1"/>
    <n v="3"/>
    <n v="16"/>
    <n v="1.7777777777777777"/>
    <n v="4"/>
    <m/>
    <n v="4"/>
    <m/>
    <n v="0"/>
    <n v="1"/>
    <n v="0.5"/>
    <n v="3.6"/>
    <n v="0.11899999999999999"/>
    <x v="7"/>
    <x v="4"/>
  </r>
  <r>
    <s v="MACRO REGION CENTRAL NE"/>
    <x v="0"/>
    <x v="0"/>
    <x v="2"/>
    <s v="Duarte"/>
    <n v="4"/>
    <s v="Astrid Holmgren"/>
    <s v="MACRO REGION CENTRAL NE4"/>
    <n v="9"/>
    <x v="2"/>
    <x v="43"/>
    <x v="12"/>
    <s v="DuarteCausas IndirectasDebilidad en la Institucionalidad Forestal"/>
    <n v="1"/>
    <n v="1"/>
    <n v="2"/>
    <n v="3"/>
    <n v="1"/>
    <n v="1"/>
    <n v="4"/>
    <n v="3"/>
    <n v="3"/>
    <n v="19"/>
    <n v="2.1111111111111112"/>
    <n v="2"/>
    <m/>
    <n v="37"/>
    <m/>
    <n v="8"/>
    <n v="4"/>
    <n v="10"/>
    <n v="11.8"/>
    <n v="0.60799999999999998"/>
    <x v="7"/>
    <x v="0"/>
  </r>
  <r>
    <s v="MACRO REGION CENTRAL NE"/>
    <x v="0"/>
    <x v="0"/>
    <x v="2"/>
    <s v="Samaná"/>
    <n v="5"/>
    <s v="Germán Rodríguez"/>
    <s v="MACRO REGION CENTRAL NE5"/>
    <n v="8"/>
    <x v="0"/>
    <x v="44"/>
    <x v="0"/>
    <s v="SamanáDeforestaciónAgricultura Comercial"/>
    <n v="4"/>
    <n v="4"/>
    <n v="4"/>
    <n v="4"/>
    <n v="4"/>
    <n v="4"/>
    <n v="3"/>
    <m/>
    <m/>
    <n v="27"/>
    <n v="3.8571428571428572"/>
    <n v="1"/>
    <m/>
    <n v="30"/>
    <m/>
    <n v="7"/>
    <n v="9"/>
    <n v="11.5"/>
    <n v="14.600000000000001"/>
    <n v="0.89300000000000002"/>
    <x v="0"/>
    <x v="2"/>
  </r>
  <r>
    <s v="MACRO REGION CENTRAL NE"/>
    <x v="0"/>
    <x v="0"/>
    <x v="2"/>
    <s v="Samaná"/>
    <n v="5"/>
    <s v="Germán Rodríguez"/>
    <s v="MACRO REGION CENTRAL NE5"/>
    <n v="8"/>
    <x v="0"/>
    <x v="1"/>
    <x v="1"/>
    <s v="SamanáDeforestaciónAgricultura migratoria/subsistencia"/>
    <n v="3"/>
    <n v="3"/>
    <n v="4"/>
    <n v="3"/>
    <n v="4"/>
    <n v="3"/>
    <n v="3"/>
    <n v="3"/>
    <m/>
    <n v="26"/>
    <n v="3.25"/>
    <n v="2"/>
    <m/>
    <n v="37"/>
    <m/>
    <n v="3"/>
    <n v="11"/>
    <n v="8.5"/>
    <n v="12"/>
    <n v="0.621"/>
    <x v="0"/>
    <x v="0"/>
  </r>
  <r>
    <s v="MACRO REGION CENTRAL NE"/>
    <x v="0"/>
    <x v="0"/>
    <x v="2"/>
    <s v="Samaná"/>
    <n v="5"/>
    <s v="Germán Rodríguez"/>
    <s v="MACRO REGION CENTRAL NE5"/>
    <n v="8"/>
    <x v="0"/>
    <x v="2"/>
    <x v="2"/>
    <s v="SamanáDeforestaciónTala Ilegal de Bosque Natural "/>
    <n v="4"/>
    <n v="3"/>
    <n v="3"/>
    <n v="4"/>
    <n v="3"/>
    <n v="2"/>
    <n v="3"/>
    <n v="3"/>
    <m/>
    <n v="25"/>
    <n v="3.125"/>
    <n v="3"/>
    <m/>
    <n v="34"/>
    <m/>
    <n v="10"/>
    <n v="3"/>
    <n v="11.5"/>
    <n v="14.200000000000001"/>
    <n v="0.85199999999999998"/>
    <x v="1"/>
    <x v="2"/>
  </r>
  <r>
    <s v="MACRO REGION CENTRAL NE"/>
    <x v="0"/>
    <x v="0"/>
    <x v="2"/>
    <s v="Samaná"/>
    <n v="5"/>
    <s v="Germán Rodríguez"/>
    <s v="MACRO REGION CENTRAL NE5"/>
    <n v="8"/>
    <x v="0"/>
    <x v="3"/>
    <x v="3"/>
    <s v="SamanáDeforestaciónInfraestructura"/>
    <n v="3"/>
    <n v="3"/>
    <n v="3"/>
    <n v="3"/>
    <n v="3"/>
    <n v="3"/>
    <n v="1"/>
    <n v="3"/>
    <m/>
    <n v="22"/>
    <n v="2.75"/>
    <n v="5"/>
    <m/>
    <n v="27"/>
    <m/>
    <n v="0"/>
    <n v="1"/>
    <n v="0.5"/>
    <n v="4.8000000000000007"/>
    <n v="0.20300000000000001"/>
    <x v="2"/>
    <x v="3"/>
  </r>
  <r>
    <s v="MACRO REGION CENTRAL NE"/>
    <x v="0"/>
    <x v="0"/>
    <x v="2"/>
    <s v="Samaná"/>
    <n v="5"/>
    <s v="Germán Rodríguez"/>
    <s v="MACRO REGION CENTRAL NE5"/>
    <n v="8"/>
    <x v="0"/>
    <x v="45"/>
    <x v="5"/>
    <s v="SamanáDeforestaciónMinería a cielo abierto"/>
    <n v="2"/>
    <n v="3"/>
    <n v="3"/>
    <n v="1"/>
    <n v="3"/>
    <n v="2"/>
    <n v="2"/>
    <n v="3"/>
    <m/>
    <n v="19"/>
    <n v="2.375"/>
    <n v="6"/>
    <m/>
    <n v="24"/>
    <m/>
    <n v="4"/>
    <n v="3"/>
    <n v="5.5"/>
    <n v="8.2000000000000011"/>
    <n v="0.372"/>
    <x v="4"/>
    <x v="3"/>
  </r>
  <r>
    <s v="MACRO REGION CENTRAL NE"/>
    <x v="0"/>
    <x v="0"/>
    <x v="2"/>
    <s v="Samaná"/>
    <n v="5"/>
    <s v="Germán Rodríguez"/>
    <s v="MACRO REGION CENTRAL NE5"/>
    <n v="8"/>
    <x v="0"/>
    <x v="46"/>
    <x v="4"/>
    <s v="SamanáDeforestaciónGanadería Comercial"/>
    <n v="3"/>
    <n v="4"/>
    <n v="2"/>
    <n v="2"/>
    <n v="3"/>
    <n v="4"/>
    <n v="2"/>
    <m/>
    <m/>
    <n v="20"/>
    <n v="2.8571428571428572"/>
    <n v="4"/>
    <m/>
    <n v="28"/>
    <m/>
    <n v="11"/>
    <n v="3"/>
    <n v="12.5"/>
    <n v="14"/>
    <n v="0.82899999999999996"/>
    <x v="3"/>
    <x v="2"/>
  </r>
  <r>
    <s v="MACRO REGION CENTRAL NE"/>
    <x v="0"/>
    <x v="0"/>
    <x v="2"/>
    <s v="Samaná"/>
    <n v="5"/>
    <s v="Germán Rodríguez"/>
    <s v="MACRO REGION CENTRAL NE5"/>
    <n v="8"/>
    <x v="1"/>
    <x v="7"/>
    <x v="7"/>
    <s v="SamanáDegradaciónPlanes de Manejo mal gestionados/mal ejecutados"/>
    <n v="1"/>
    <n v="1"/>
    <n v="1"/>
    <n v="1"/>
    <n v="1"/>
    <n v="1"/>
    <n v="1"/>
    <n v="1"/>
    <m/>
    <n v="8"/>
    <n v="1"/>
    <n v="5"/>
    <m/>
    <n v="33"/>
    <m/>
    <n v="9"/>
    <n v="4"/>
    <n v="11"/>
    <n v="10.4"/>
    <n v="0.49299999999999999"/>
    <x v="1"/>
    <x v="1"/>
  </r>
  <r>
    <s v="MACRO REGION CENTRAL NE"/>
    <x v="0"/>
    <x v="0"/>
    <x v="2"/>
    <s v="Samaná"/>
    <n v="5"/>
    <s v="Germán Rodríguez"/>
    <s v="MACRO REGION CENTRAL NE5"/>
    <n v="8"/>
    <x v="1"/>
    <x v="8"/>
    <x v="8"/>
    <s v="SamanáDegradaciónIncendios Mediana y Baja Intensidad"/>
    <n v="1"/>
    <n v="4"/>
    <n v="3"/>
    <n v="1"/>
    <n v="2"/>
    <n v="1"/>
    <n v="1"/>
    <n v="2"/>
    <m/>
    <n v="15"/>
    <n v="1.875"/>
    <n v="2"/>
    <m/>
    <n v="30"/>
    <m/>
    <n v="1"/>
    <n v="7"/>
    <n v="4.5"/>
    <n v="6.6"/>
    <n v="0.30099999999999999"/>
    <x v="5"/>
    <x v="3"/>
  </r>
  <r>
    <s v="MACRO REGION CENTRAL NE"/>
    <x v="0"/>
    <x v="0"/>
    <x v="2"/>
    <s v="Samaná"/>
    <n v="5"/>
    <s v="Germán Rodríguez"/>
    <s v="MACRO REGION CENTRAL NE5"/>
    <n v="8"/>
    <x v="1"/>
    <x v="9"/>
    <x v="9"/>
    <s v="SamanáDegradaciónPastoreo de ganado en bosques"/>
    <n v="1"/>
    <n v="4"/>
    <n v="2"/>
    <n v="1"/>
    <n v="1"/>
    <n v="1"/>
    <n v="1"/>
    <n v="2"/>
    <m/>
    <n v="13"/>
    <n v="1.625"/>
    <n v="4"/>
    <m/>
    <n v="29"/>
    <m/>
    <n v="11"/>
    <n v="8"/>
    <n v="15"/>
    <n v="14.6"/>
    <n v="0.88500000000000001"/>
    <x v="3"/>
    <x v="2"/>
  </r>
  <r>
    <s v="MACRO REGION CENTRAL NE"/>
    <x v="0"/>
    <x v="0"/>
    <x v="2"/>
    <s v="Samaná"/>
    <n v="5"/>
    <s v="Germán Rodríguez"/>
    <s v="MACRO REGION CENTRAL NE5"/>
    <n v="8"/>
    <x v="1"/>
    <x v="10"/>
    <x v="10"/>
    <s v="SamanáDegradaciónExtracción de Madera Leña/Carbón"/>
    <n v="2"/>
    <n v="2"/>
    <n v="2"/>
    <n v="1"/>
    <n v="2"/>
    <n v="2"/>
    <n v="1"/>
    <n v="2"/>
    <m/>
    <n v="14"/>
    <n v="1.75"/>
    <n v="3"/>
    <m/>
    <n v="31"/>
    <m/>
    <n v="10"/>
    <n v="9"/>
    <n v="14.5"/>
    <n v="14.400000000000002"/>
    <n v="0.873"/>
    <x v="1"/>
    <x v="2"/>
  </r>
  <r>
    <s v="MACRO REGION CENTRAL NE"/>
    <x v="0"/>
    <x v="0"/>
    <x v="2"/>
    <s v="Samaná"/>
    <n v="5"/>
    <s v="Germán Rodríguez"/>
    <s v="MACRO REGION CENTRAL NE5"/>
    <n v="8"/>
    <x v="1"/>
    <x v="47"/>
    <x v="11"/>
    <s v="SamanáDegradaciónOtras Causas Misceláneas"/>
    <n v="1"/>
    <n v="2"/>
    <n v="3"/>
    <n v="1"/>
    <n v="2"/>
    <n v="1"/>
    <n v="1"/>
    <n v="3"/>
    <m/>
    <n v="14"/>
    <n v="1.75"/>
    <n v="3"/>
    <m/>
    <n v="13"/>
    <m/>
    <n v="0"/>
    <n v="0"/>
    <n v="0"/>
    <n v="2.8000000000000003"/>
    <n v="7.2999999999999995E-2"/>
    <x v="6"/>
    <x v="4"/>
  </r>
  <r>
    <s v="MACRO REGION CENTRAL NE"/>
    <x v="0"/>
    <x v="0"/>
    <x v="2"/>
    <s v="Samaná"/>
    <n v="5"/>
    <s v="Germán Rodríguez"/>
    <s v="MACRO REGION CENTRAL NE5"/>
    <n v="8"/>
    <x v="1"/>
    <x v="48"/>
    <x v="23"/>
    <s v="SamanáDegradaciónDesastres Naturales"/>
    <n v="1"/>
    <n v="3"/>
    <n v="3"/>
    <n v="2"/>
    <n v="3"/>
    <n v="2"/>
    <n v="2"/>
    <n v="3"/>
    <m/>
    <n v="19"/>
    <n v="2.375"/>
    <n v="1"/>
    <m/>
    <n v="15"/>
    <m/>
    <n v="2"/>
    <n v="1"/>
    <n v="2.5"/>
    <n v="5.8000000000000007"/>
    <n v="0.26"/>
    <x v="10"/>
    <x v="3"/>
  </r>
  <r>
    <s v="MACRO REGION CENTRAL NE"/>
    <x v="0"/>
    <x v="0"/>
    <x v="2"/>
    <s v="Samaná"/>
    <n v="5"/>
    <s v="Germán Rodríguez"/>
    <s v="MACRO REGION CENTRAL NE5"/>
    <n v="8"/>
    <x v="2"/>
    <x v="13"/>
    <x v="12"/>
    <s v="SamanáCausas IndirectasDebilidad en la Institucionalidad Forestal"/>
    <n v="3"/>
    <n v="4"/>
    <n v="3"/>
    <n v="4"/>
    <n v="5"/>
    <n v="4"/>
    <n v="3"/>
    <n v="3"/>
    <m/>
    <n v="29"/>
    <n v="3.625"/>
    <n v="3"/>
    <m/>
    <n v="37"/>
    <m/>
    <n v="8"/>
    <n v="4"/>
    <n v="10"/>
    <n v="13.8"/>
    <n v="0.81799999999999995"/>
    <x v="7"/>
    <x v="2"/>
  </r>
  <r>
    <s v="MACRO REGION CENTRAL NE"/>
    <x v="0"/>
    <x v="0"/>
    <x v="2"/>
    <s v="Samaná"/>
    <n v="5"/>
    <s v="Germán Rodríguez"/>
    <s v="MACRO REGION CENTRAL NE5"/>
    <n v="8"/>
    <x v="2"/>
    <x v="14"/>
    <x v="13"/>
    <s v="SamanáCausas IndirectasDebilidad en las Políticas Públicas"/>
    <n v="4"/>
    <n v="5"/>
    <n v="4"/>
    <n v="4"/>
    <n v="5"/>
    <n v="5"/>
    <n v="5"/>
    <n v="4"/>
    <m/>
    <n v="36"/>
    <n v="4.5"/>
    <n v="1"/>
    <m/>
    <n v="50"/>
    <m/>
    <n v="8"/>
    <n v="8"/>
    <n v="12"/>
    <n v="16.8"/>
    <n v="0.97799999999999998"/>
    <x v="7"/>
    <x v="2"/>
  </r>
  <r>
    <s v="MACRO REGION CENTRAL NE"/>
    <x v="0"/>
    <x v="0"/>
    <x v="2"/>
    <s v="Samaná"/>
    <n v="5"/>
    <s v="Germán Rodríguez"/>
    <s v="MACRO REGION CENTRAL NE5"/>
    <n v="8"/>
    <x v="2"/>
    <x v="25"/>
    <x v="14"/>
    <s v="SamanáCausas IndirectasTurismo: Expansión del área turística"/>
    <n v="2"/>
    <n v="3"/>
    <n v="4"/>
    <n v="1"/>
    <n v="4"/>
    <n v="2"/>
    <n v="3"/>
    <n v="3"/>
    <m/>
    <n v="22"/>
    <n v="2.75"/>
    <n v="5"/>
    <m/>
    <n v="30"/>
    <m/>
    <n v="0"/>
    <n v="3"/>
    <n v="1.5"/>
    <n v="5.6000000000000005"/>
    <n v="0.247"/>
    <x v="2"/>
    <x v="3"/>
  </r>
  <r>
    <s v="MACRO REGION CENTRAL NE"/>
    <x v="0"/>
    <x v="0"/>
    <x v="2"/>
    <s v="Samaná"/>
    <n v="5"/>
    <s v="Germán Rodríguez"/>
    <s v="MACRO REGION CENTRAL NE5"/>
    <n v="8"/>
    <x v="2"/>
    <x v="16"/>
    <x v="15"/>
    <s v="SamanáCausas IndirectasInformalidad Mercado Leña/Carbón"/>
    <n v="2"/>
    <n v="2"/>
    <n v="2"/>
    <n v="1"/>
    <n v="2"/>
    <n v="2"/>
    <n v="1"/>
    <n v="3"/>
    <m/>
    <n v="15"/>
    <n v="1.875"/>
    <n v="6"/>
    <m/>
    <n v="29"/>
    <m/>
    <n v="5"/>
    <n v="8"/>
    <n v="9"/>
    <n v="10.199999999999999"/>
    <n v="0.48099999999999998"/>
    <x v="1"/>
    <x v="1"/>
  </r>
  <r>
    <s v="MACRO REGION CENTRAL NE"/>
    <x v="0"/>
    <x v="0"/>
    <x v="2"/>
    <s v="Samaná"/>
    <n v="5"/>
    <s v="Germán Rodríguez"/>
    <s v="MACRO REGION CENTRAL NE5"/>
    <n v="8"/>
    <x v="2"/>
    <x v="49"/>
    <x v="21"/>
    <s v="SamanáCausas IndirectasDébil Educación Ambiental"/>
    <n v="5"/>
    <n v="2"/>
    <n v="4"/>
    <n v="5"/>
    <n v="4"/>
    <n v="5"/>
    <n v="5"/>
    <n v="5"/>
    <m/>
    <n v="35"/>
    <n v="4.375"/>
    <n v="2"/>
    <m/>
    <n v="17"/>
    <m/>
    <n v="5"/>
    <n v="7"/>
    <n v="8.5"/>
    <n v="13.8"/>
    <n v="0.81799999999999995"/>
    <x v="6"/>
    <x v="2"/>
  </r>
  <r>
    <s v="MACRO REGION CENTRAL NE"/>
    <x v="0"/>
    <x v="0"/>
    <x v="2"/>
    <s v="Samaná"/>
    <n v="5"/>
    <s v="Germán Rodríguez"/>
    <s v="MACRO REGION CENTRAL NE5"/>
    <n v="8"/>
    <x v="2"/>
    <x v="50"/>
    <x v="24"/>
    <s v="SamanáCausas IndirectasDinámica Migratoria"/>
    <n v="2"/>
    <n v="3"/>
    <n v="5"/>
    <n v="4"/>
    <n v="0"/>
    <n v="3"/>
    <n v="3"/>
    <n v="3"/>
    <m/>
    <n v="23"/>
    <n v="2.875"/>
    <n v="4"/>
    <m/>
    <n v="21"/>
    <m/>
    <n v="6"/>
    <n v="3"/>
    <n v="7.5"/>
    <n v="10.600000000000001"/>
    <n v="0.5"/>
    <x v="11"/>
    <x v="1"/>
  </r>
  <r>
    <s v="MACRO REGION CENTRAL NE"/>
    <x v="0"/>
    <x v="0"/>
    <x v="1"/>
    <s v="Monseñor Nouel"/>
    <n v="6"/>
    <s v="Fabián Milla"/>
    <s v="MACRO REGION CENTRAL NE6"/>
    <n v="5"/>
    <x v="0"/>
    <x v="0"/>
    <x v="0"/>
    <s v="Monseñor NouelDeforestaciónAgricultura Comercial"/>
    <n v="4"/>
    <n v="3"/>
    <n v="3"/>
    <n v="3"/>
    <n v="3"/>
    <m/>
    <m/>
    <m/>
    <m/>
    <n v="16"/>
    <n v="3.2"/>
    <n v="2"/>
    <m/>
    <n v="30"/>
    <m/>
    <n v="7"/>
    <n v="9"/>
    <n v="11.5"/>
    <n v="12.400000000000002"/>
    <n v="0.67"/>
    <x v="0"/>
    <x v="0"/>
  </r>
  <r>
    <s v="MACRO REGION CENTRAL NE"/>
    <x v="0"/>
    <x v="0"/>
    <x v="1"/>
    <s v="Monseñor Nouel"/>
    <n v="6"/>
    <s v="Fabián Milla"/>
    <s v="MACRO REGION CENTRAL NE6"/>
    <n v="5"/>
    <x v="0"/>
    <x v="1"/>
    <x v="1"/>
    <s v="Monseñor NouelDeforestaciónAgricultura migratoria/subsistencia"/>
    <n v="3"/>
    <n v="2"/>
    <n v="2"/>
    <n v="2"/>
    <n v="2"/>
    <m/>
    <m/>
    <m/>
    <m/>
    <n v="11"/>
    <n v="2.2000000000000002"/>
    <n v="4"/>
    <m/>
    <n v="37"/>
    <m/>
    <n v="3"/>
    <n v="11"/>
    <n v="8.5"/>
    <n v="9"/>
    <n v="0.41899999999999998"/>
    <x v="0"/>
    <x v="1"/>
  </r>
  <r>
    <s v="MACRO REGION CENTRAL NE"/>
    <x v="0"/>
    <x v="0"/>
    <x v="1"/>
    <s v="Monseñor Nouel"/>
    <n v="6"/>
    <s v="Fabián Milla"/>
    <s v="MACRO REGION CENTRAL NE6"/>
    <n v="5"/>
    <x v="0"/>
    <x v="2"/>
    <x v="2"/>
    <s v="Monseñor NouelDeforestaciónTala Ilegal de Bosque Natural "/>
    <n v="1"/>
    <n v="2"/>
    <n v="2"/>
    <n v="2"/>
    <n v="2"/>
    <m/>
    <m/>
    <m/>
    <m/>
    <n v="9"/>
    <n v="1.8"/>
    <n v="5"/>
    <m/>
    <n v="34"/>
    <m/>
    <n v="10"/>
    <n v="3"/>
    <n v="11.5"/>
    <n v="11.000000000000002"/>
    <n v="0.54400000000000004"/>
    <x v="1"/>
    <x v="1"/>
  </r>
  <r>
    <s v="MACRO REGION CENTRAL NE"/>
    <x v="0"/>
    <x v="0"/>
    <x v="1"/>
    <s v="Monseñor Nouel"/>
    <n v="6"/>
    <s v="Fabián Milla"/>
    <s v="MACRO REGION CENTRAL NE6"/>
    <n v="5"/>
    <x v="0"/>
    <x v="3"/>
    <x v="3"/>
    <s v="Monseñor NouelDeforestaciónInfraestructura"/>
    <n v="2"/>
    <n v="4"/>
    <n v="3"/>
    <n v="3"/>
    <n v="3"/>
    <m/>
    <m/>
    <m/>
    <m/>
    <n v="15"/>
    <n v="3"/>
    <n v="3"/>
    <m/>
    <n v="27"/>
    <m/>
    <n v="0"/>
    <n v="1"/>
    <n v="0.5"/>
    <n v="3.4"/>
    <n v="0.10299999999999999"/>
    <x v="2"/>
    <x v="4"/>
  </r>
  <r>
    <s v="MACRO REGION CENTRAL NE"/>
    <x v="0"/>
    <x v="0"/>
    <x v="1"/>
    <s v="Monseñor Nouel"/>
    <n v="6"/>
    <s v="Fabián Milla"/>
    <s v="MACRO REGION CENTRAL NE6"/>
    <n v="5"/>
    <x v="0"/>
    <x v="5"/>
    <x v="5"/>
    <s v="Monseñor NouelDeforestaciónMinería a cielo abierto"/>
    <n v="2"/>
    <n v="4"/>
    <n v="3"/>
    <n v="3"/>
    <n v="3"/>
    <m/>
    <m/>
    <m/>
    <m/>
    <n v="15"/>
    <n v="3"/>
    <n v="3"/>
    <m/>
    <n v="24"/>
    <m/>
    <n v="4"/>
    <n v="3"/>
    <n v="5.5"/>
    <n v="7.4"/>
    <n v="0.34899999999999998"/>
    <x v="4"/>
    <x v="3"/>
  </r>
  <r>
    <s v="MACRO REGION CENTRAL NE"/>
    <x v="0"/>
    <x v="0"/>
    <x v="1"/>
    <s v="Monseñor Nouel"/>
    <n v="6"/>
    <s v="Fabián Milla"/>
    <s v="MACRO REGION CENTRAL NE6"/>
    <n v="5"/>
    <x v="0"/>
    <x v="4"/>
    <x v="4"/>
    <s v="Monseñor NouelDeforestaciónGanadería Comercial"/>
    <n v="5"/>
    <n v="5"/>
    <n v="4"/>
    <n v="4"/>
    <n v="4"/>
    <m/>
    <m/>
    <m/>
    <m/>
    <n v="22"/>
    <n v="4.4000000000000004"/>
    <n v="1"/>
    <m/>
    <n v="28"/>
    <m/>
    <n v="11"/>
    <n v="3"/>
    <n v="12.5"/>
    <n v="14.4"/>
    <n v="0.86499999999999999"/>
    <x v="3"/>
    <x v="2"/>
  </r>
  <r>
    <s v="MACRO REGION CENTRAL NE"/>
    <x v="0"/>
    <x v="0"/>
    <x v="1"/>
    <s v="Monseñor Nouel"/>
    <n v="6"/>
    <s v="Fabián Milla"/>
    <s v="MACRO REGION CENTRAL NE6"/>
    <n v="5"/>
    <x v="1"/>
    <x v="7"/>
    <x v="7"/>
    <s v="Monseñor NouelDegradaciónPlanes de Manejo mal gestionados/mal ejecutados"/>
    <n v="2"/>
    <n v="3"/>
    <n v="3"/>
    <n v="4"/>
    <n v="4"/>
    <m/>
    <m/>
    <m/>
    <m/>
    <n v="16"/>
    <n v="3.2"/>
    <n v="1"/>
    <m/>
    <n v="33"/>
    <m/>
    <n v="9"/>
    <n v="4"/>
    <n v="11"/>
    <n v="12"/>
    <n v="0.621"/>
    <x v="1"/>
    <x v="0"/>
  </r>
  <r>
    <s v="MACRO REGION CENTRAL NE"/>
    <x v="0"/>
    <x v="0"/>
    <x v="1"/>
    <s v="Monseñor Nouel"/>
    <n v="6"/>
    <s v="Fabián Milla"/>
    <s v="MACRO REGION CENTRAL NE6"/>
    <n v="5"/>
    <x v="1"/>
    <x v="8"/>
    <x v="8"/>
    <s v="Monseñor NouelDegradaciónIncendios Mediana y Baja Intensidad"/>
    <n v="2"/>
    <n v="2"/>
    <n v="3"/>
    <n v="1"/>
    <n v="1"/>
    <m/>
    <m/>
    <m/>
    <m/>
    <n v="9"/>
    <n v="1.8"/>
    <n v="2"/>
    <m/>
    <n v="30"/>
    <m/>
    <n v="1"/>
    <n v="7"/>
    <n v="4.5"/>
    <n v="5.4"/>
    <n v="0.222"/>
    <x v="5"/>
    <x v="3"/>
  </r>
  <r>
    <s v="MACRO REGION CENTRAL NE"/>
    <x v="0"/>
    <x v="0"/>
    <x v="1"/>
    <s v="Monseñor Nouel"/>
    <n v="6"/>
    <s v="Fabián Milla"/>
    <s v="MACRO REGION CENTRAL NE6"/>
    <n v="5"/>
    <x v="1"/>
    <x v="10"/>
    <x v="10"/>
    <s v="Monseñor NouelDegradaciónExtracción de Madera Leña/Carbón"/>
    <n v="2"/>
    <n v="1"/>
    <n v="1"/>
    <n v="1"/>
    <n v="1"/>
    <m/>
    <m/>
    <m/>
    <m/>
    <n v="6"/>
    <n v="1.2"/>
    <n v="3"/>
    <m/>
    <n v="31"/>
    <m/>
    <n v="10"/>
    <n v="9"/>
    <n v="14.5"/>
    <n v="12.8"/>
    <n v="0.69299999999999995"/>
    <x v="1"/>
    <x v="0"/>
  </r>
  <r>
    <s v="MACRO REGION CENTRAL NE"/>
    <x v="0"/>
    <x v="0"/>
    <x v="1"/>
    <s v="Monseñor Nouel"/>
    <n v="6"/>
    <s v="Fabián Milla"/>
    <s v="MACRO REGION CENTRAL NE6"/>
    <n v="5"/>
    <x v="2"/>
    <x v="13"/>
    <x v="12"/>
    <s v="Monseñor NouelCausas IndirectasDebilidad en la Institucionalidad Forestal"/>
    <n v="4"/>
    <n v="3"/>
    <n v="3"/>
    <n v="3"/>
    <n v="3"/>
    <m/>
    <m/>
    <m/>
    <m/>
    <n v="16"/>
    <n v="3.2"/>
    <n v="4"/>
    <m/>
    <n v="37"/>
    <m/>
    <n v="8"/>
    <n v="4"/>
    <n v="10"/>
    <n v="11.2"/>
    <n v="0.55000000000000004"/>
    <x v="7"/>
    <x v="1"/>
  </r>
  <r>
    <s v="MACRO REGION CENTRAL NE"/>
    <x v="0"/>
    <x v="0"/>
    <x v="1"/>
    <s v="Monseñor Nouel"/>
    <n v="6"/>
    <s v="Fabián Milla"/>
    <s v="MACRO REGION CENTRAL NE6"/>
    <n v="5"/>
    <x v="2"/>
    <x v="14"/>
    <x v="13"/>
    <s v="Monseñor NouelCausas IndirectasDebilidad en las Políticas Públicas"/>
    <n v="3"/>
    <n v="3"/>
    <n v="4"/>
    <n v="4"/>
    <n v="4"/>
    <m/>
    <m/>
    <m/>
    <m/>
    <n v="18"/>
    <n v="3.6"/>
    <n v="2"/>
    <m/>
    <n v="50"/>
    <m/>
    <n v="8"/>
    <n v="8"/>
    <n v="12"/>
    <n v="13.200000000000001"/>
    <n v="0.77200000000000002"/>
    <x v="7"/>
    <x v="0"/>
  </r>
  <r>
    <s v="MACRO REGION CENTRAL NE"/>
    <x v="0"/>
    <x v="0"/>
    <x v="1"/>
    <s v="Monseñor Nouel"/>
    <n v="6"/>
    <s v="Fabián Milla"/>
    <s v="MACRO REGION CENTRAL NE6"/>
    <n v="5"/>
    <x v="2"/>
    <x v="16"/>
    <x v="15"/>
    <s v="Monseñor NouelCausas IndirectasInformalidad Mercado Leña/Carbón"/>
    <n v="1"/>
    <n v="3"/>
    <n v="2"/>
    <n v="2"/>
    <n v="2"/>
    <m/>
    <m/>
    <m/>
    <m/>
    <n v="10"/>
    <n v="2"/>
    <n v="5"/>
    <m/>
    <n v="29"/>
    <m/>
    <n v="5"/>
    <n v="8"/>
    <n v="9"/>
    <n v="9.1999999999999993"/>
    <n v="0.42599999999999999"/>
    <x v="1"/>
    <x v="1"/>
  </r>
  <r>
    <s v="MACRO REGION CENTRAL NE"/>
    <x v="0"/>
    <x v="0"/>
    <x v="1"/>
    <s v="Monseñor Nouel"/>
    <n v="6"/>
    <s v="Fabián Milla"/>
    <s v="MACRO REGION CENTRAL NE6"/>
    <n v="5"/>
    <x v="2"/>
    <x v="51"/>
    <x v="12"/>
    <s v="Monseñor NouelCausas IndirectasDebilidad en la Institucionalidad Forestal"/>
    <n v="3"/>
    <n v="2"/>
    <n v="3"/>
    <n v="4"/>
    <n v="5"/>
    <m/>
    <m/>
    <m/>
    <m/>
    <n v="17"/>
    <n v="3.4"/>
    <n v="3"/>
    <m/>
    <n v="37"/>
    <m/>
    <n v="8"/>
    <n v="4"/>
    <n v="10"/>
    <n v="11.4"/>
    <n v="0.57499999999999996"/>
    <x v="7"/>
    <x v="1"/>
  </r>
  <r>
    <s v="MACRO REGION CENTRAL NE"/>
    <x v="0"/>
    <x v="0"/>
    <x v="1"/>
    <s v="Monseñor Nouel"/>
    <n v="6"/>
    <s v="Fabián Milla"/>
    <s v="MACRO REGION CENTRAL NE6"/>
    <n v="5"/>
    <x v="2"/>
    <x v="52"/>
    <x v="25"/>
    <s v="Monseñor NouelCausas IndirectasBaja Valoración Económica de Bosques"/>
    <n v="4"/>
    <n v="5"/>
    <n v="5"/>
    <n v="3"/>
    <n v="5"/>
    <m/>
    <m/>
    <m/>
    <m/>
    <n v="22"/>
    <n v="4.4000000000000004"/>
    <n v="1"/>
    <m/>
    <n v="4"/>
    <m/>
    <n v="3"/>
    <n v="0"/>
    <n v="3"/>
    <n v="6.8000000000000007"/>
    <n v="0.314"/>
    <x v="6"/>
    <x v="3"/>
  </r>
  <r>
    <s v="MACRO REGION N - NE"/>
    <x v="1"/>
    <x v="0"/>
    <x v="0"/>
    <s v="Puerto Plata"/>
    <n v="1"/>
    <s v="Pablo Ovalles"/>
    <s v="MACRO REGION N - NE1"/>
    <n v="5"/>
    <x v="0"/>
    <x v="0"/>
    <x v="0"/>
    <s v="Puerto PlataDeforestaciónAgricultura Comercial"/>
    <n v="4"/>
    <n v="3"/>
    <n v="3"/>
    <n v="4"/>
    <n v="4"/>
    <m/>
    <m/>
    <m/>
    <m/>
    <n v="18"/>
    <n v="3.6"/>
    <n v="2"/>
    <m/>
    <n v="30"/>
    <m/>
    <n v="7"/>
    <n v="9"/>
    <n v="11.5"/>
    <n v="12.8"/>
    <n v="0.69299999999999995"/>
    <x v="0"/>
    <x v="0"/>
  </r>
  <r>
    <s v="MACRO REGION N - NE"/>
    <x v="1"/>
    <x v="0"/>
    <x v="0"/>
    <s v="Puerto Plata"/>
    <n v="1"/>
    <s v="Pablo Ovalles"/>
    <s v="MACRO REGION N - NE1"/>
    <n v="5"/>
    <x v="0"/>
    <x v="1"/>
    <x v="1"/>
    <s v="Puerto PlataDeforestaciónAgricultura migratoria/subsistencia"/>
    <n v="2"/>
    <n v="2"/>
    <n v="4"/>
    <n v="2"/>
    <n v="3"/>
    <m/>
    <m/>
    <m/>
    <m/>
    <n v="13"/>
    <n v="2.6"/>
    <n v="3"/>
    <m/>
    <n v="37"/>
    <m/>
    <n v="3"/>
    <n v="11"/>
    <n v="8.5"/>
    <n v="9.4"/>
    <n v="0.439"/>
    <x v="0"/>
    <x v="1"/>
  </r>
  <r>
    <s v="MACRO REGION N - NE"/>
    <x v="1"/>
    <x v="0"/>
    <x v="0"/>
    <s v="Puerto Plata"/>
    <n v="1"/>
    <s v="Pablo Ovalles"/>
    <s v="MACRO REGION N - NE1"/>
    <n v="5"/>
    <x v="0"/>
    <x v="2"/>
    <x v="2"/>
    <s v="Puerto PlataDeforestaciónTala Ilegal de Bosque Natural "/>
    <n v="3"/>
    <n v="3"/>
    <n v="3"/>
    <n v="2"/>
    <n v="2"/>
    <m/>
    <m/>
    <m/>
    <m/>
    <n v="13"/>
    <n v="2.6"/>
    <n v="3"/>
    <m/>
    <n v="34"/>
    <m/>
    <n v="10"/>
    <n v="3"/>
    <n v="11.5"/>
    <n v="11.8"/>
    <n v="0.60799999999999998"/>
    <x v="1"/>
    <x v="0"/>
  </r>
  <r>
    <s v="MACRO REGION N - NE"/>
    <x v="1"/>
    <x v="0"/>
    <x v="0"/>
    <s v="Puerto Plata"/>
    <n v="1"/>
    <s v="Pablo Ovalles"/>
    <s v="MACRO REGION N - NE1"/>
    <n v="5"/>
    <x v="0"/>
    <x v="3"/>
    <x v="3"/>
    <s v="Puerto PlataDeforestaciónInfraestructura"/>
    <n v="1"/>
    <n v="2"/>
    <n v="4"/>
    <n v="2"/>
    <n v="2"/>
    <m/>
    <m/>
    <m/>
    <m/>
    <n v="11"/>
    <n v="2.2000000000000002"/>
    <n v="4"/>
    <m/>
    <n v="27"/>
    <m/>
    <n v="0"/>
    <n v="1"/>
    <n v="0.5"/>
    <n v="2.6"/>
    <n v="5.3999999999999999E-2"/>
    <x v="2"/>
    <x v="4"/>
  </r>
  <r>
    <s v="MACRO REGION N - NE"/>
    <x v="1"/>
    <x v="0"/>
    <x v="0"/>
    <s v="Puerto Plata"/>
    <n v="1"/>
    <s v="Pablo Ovalles"/>
    <s v="MACRO REGION N - NE1"/>
    <n v="5"/>
    <x v="0"/>
    <x v="46"/>
    <x v="4"/>
    <s v="Puerto PlataDeforestaciónGanadería Comercial"/>
    <n v="5"/>
    <n v="5"/>
    <n v="2"/>
    <n v="5"/>
    <n v="5"/>
    <m/>
    <m/>
    <m/>
    <m/>
    <n v="22"/>
    <n v="4.4000000000000004"/>
    <n v="1"/>
    <m/>
    <n v="28"/>
    <m/>
    <n v="11"/>
    <n v="3"/>
    <n v="12.5"/>
    <n v="14.4"/>
    <n v="0.86499999999999999"/>
    <x v="3"/>
    <x v="2"/>
  </r>
  <r>
    <s v="MACRO REGION N - NE"/>
    <x v="1"/>
    <x v="0"/>
    <x v="0"/>
    <s v="Puerto Plata"/>
    <n v="1"/>
    <s v="Pablo Ovalles"/>
    <s v="MACRO REGION N - NE1"/>
    <n v="5"/>
    <x v="0"/>
    <x v="6"/>
    <x v="6"/>
    <s v="Puerto PlataDeforestaciónIncendios Alta Intensidad"/>
    <n v="2"/>
    <n v="3"/>
    <n v="1"/>
    <n v="1"/>
    <n v="3"/>
    <m/>
    <m/>
    <m/>
    <m/>
    <n v="10"/>
    <n v="2"/>
    <n v="5"/>
    <m/>
    <n v="18"/>
    <m/>
    <n v="0"/>
    <n v="2"/>
    <n v="1"/>
    <n v="2.8"/>
    <n v="6.3E-2"/>
    <x v="5"/>
    <x v="4"/>
  </r>
  <r>
    <s v="MACRO REGION N - NE"/>
    <x v="1"/>
    <x v="0"/>
    <x v="0"/>
    <s v="Puerto Plata"/>
    <n v="1"/>
    <s v="Pablo Ovalles"/>
    <s v="MACRO REGION N - NE1"/>
    <n v="5"/>
    <x v="0"/>
    <x v="5"/>
    <x v="5"/>
    <s v="Puerto PlataDeforestaciónMinería a cielo abierto"/>
    <n v="1"/>
    <n v="1"/>
    <n v="1"/>
    <n v="1"/>
    <n v="2"/>
    <m/>
    <m/>
    <m/>
    <m/>
    <n v="6"/>
    <n v="1.2"/>
    <n v="6"/>
    <m/>
    <n v="24"/>
    <m/>
    <n v="4"/>
    <n v="3"/>
    <n v="5.5"/>
    <n v="5.6000000000000005"/>
    <n v="0.247"/>
    <x v="4"/>
    <x v="3"/>
  </r>
  <r>
    <s v="MACRO REGION N - NE"/>
    <x v="1"/>
    <x v="0"/>
    <x v="0"/>
    <s v="Puerto Plata"/>
    <n v="1"/>
    <s v="Pablo Ovalles"/>
    <s v="MACRO REGION N - NE1"/>
    <n v="5"/>
    <x v="1"/>
    <x v="53"/>
    <x v="7"/>
    <s v="Puerto PlataDegradaciónPlanes de Manejo mal gestionados/mal ejecutados"/>
    <n v="5"/>
    <n v="5"/>
    <n v="5"/>
    <n v="5"/>
    <n v="5"/>
    <m/>
    <m/>
    <m/>
    <m/>
    <n v="25"/>
    <n v="5"/>
    <n v="1"/>
    <m/>
    <n v="33"/>
    <m/>
    <n v="9"/>
    <n v="4"/>
    <n v="11"/>
    <n v="13.8"/>
    <n v="0.81799999999999995"/>
    <x v="1"/>
    <x v="2"/>
  </r>
  <r>
    <s v="MACRO REGION N - NE"/>
    <x v="1"/>
    <x v="0"/>
    <x v="0"/>
    <s v="Puerto Plata"/>
    <n v="1"/>
    <s v="Pablo Ovalles"/>
    <s v="MACRO REGION N - NE1"/>
    <n v="5"/>
    <x v="1"/>
    <x v="8"/>
    <x v="8"/>
    <s v="Puerto PlataDegradaciónIncendios Mediana y Baja Intensidad"/>
    <n v="4"/>
    <n v="3"/>
    <n v="3"/>
    <n v="4"/>
    <n v="3"/>
    <m/>
    <m/>
    <m/>
    <m/>
    <n v="17"/>
    <n v="3.4"/>
    <n v="2"/>
    <m/>
    <n v="30"/>
    <m/>
    <n v="1"/>
    <n v="7"/>
    <n v="4.5"/>
    <n v="7"/>
    <n v="0.33200000000000002"/>
    <x v="5"/>
    <x v="3"/>
  </r>
  <r>
    <s v="MACRO REGION N - NE"/>
    <x v="1"/>
    <x v="0"/>
    <x v="0"/>
    <s v="Puerto Plata"/>
    <n v="1"/>
    <s v="Pablo Ovalles"/>
    <s v="MACRO REGION N - NE1"/>
    <n v="5"/>
    <x v="1"/>
    <x v="9"/>
    <x v="9"/>
    <s v="Puerto PlataDegradaciónPastoreo de ganado en bosques"/>
    <n v="3"/>
    <n v="3"/>
    <n v="4"/>
    <n v="3"/>
    <n v="4"/>
    <m/>
    <m/>
    <m/>
    <m/>
    <n v="17"/>
    <n v="3.4"/>
    <n v="2"/>
    <m/>
    <n v="29"/>
    <m/>
    <n v="11"/>
    <n v="8"/>
    <n v="15"/>
    <n v="15.4"/>
    <n v="0.94499999999999995"/>
    <x v="3"/>
    <x v="2"/>
  </r>
  <r>
    <s v="MACRO REGION N - NE"/>
    <x v="1"/>
    <x v="0"/>
    <x v="0"/>
    <s v="Puerto Plata"/>
    <n v="1"/>
    <s v="Pablo Ovalles"/>
    <s v="MACRO REGION N - NE1"/>
    <n v="5"/>
    <x v="1"/>
    <x v="10"/>
    <x v="10"/>
    <s v="Puerto PlataDegradaciónExtracción de Madera Leña/Carbón"/>
    <n v="2"/>
    <n v="2"/>
    <n v="1"/>
    <n v="1"/>
    <n v="1"/>
    <m/>
    <m/>
    <m/>
    <m/>
    <n v="7"/>
    <n v="1.4"/>
    <n v="3"/>
    <m/>
    <n v="31"/>
    <m/>
    <n v="10"/>
    <n v="9"/>
    <n v="14.5"/>
    <n v="13.000000000000002"/>
    <n v="0.73899999999999999"/>
    <x v="1"/>
    <x v="0"/>
  </r>
  <r>
    <s v="MACRO REGION N - NE"/>
    <x v="1"/>
    <x v="0"/>
    <x v="0"/>
    <s v="Puerto Plata"/>
    <n v="1"/>
    <s v="Pablo Ovalles"/>
    <s v="MACRO REGION N - NE1"/>
    <n v="5"/>
    <x v="1"/>
    <x v="54"/>
    <x v="19"/>
    <s v="Puerto PlataDegradaciónPlagas y Enfermedades Forestales"/>
    <n v="2"/>
    <n v="1"/>
    <n v="1"/>
    <n v="1"/>
    <n v="1"/>
    <m/>
    <m/>
    <m/>
    <m/>
    <n v="6"/>
    <n v="1.2"/>
    <n v="4"/>
    <m/>
    <n v="8"/>
    <m/>
    <n v="0"/>
    <n v="1"/>
    <n v="0.5"/>
    <n v="1.6"/>
    <n v="8.0000000000000002E-3"/>
    <x v="9"/>
    <x v="4"/>
  </r>
  <r>
    <s v="MACRO REGION N - NE"/>
    <x v="1"/>
    <x v="0"/>
    <x v="0"/>
    <s v="Puerto Plata"/>
    <n v="1"/>
    <s v="Pablo Ovalles"/>
    <s v="MACRO REGION N - NE1"/>
    <n v="5"/>
    <x v="1"/>
    <x v="55"/>
    <x v="26"/>
    <s v="Puerto PlataDegradaciónIntroducción Especies Exóticas/Invasoras"/>
    <n v="2"/>
    <n v="2"/>
    <n v="1"/>
    <n v="1"/>
    <n v="1"/>
    <m/>
    <m/>
    <m/>
    <m/>
    <n v="7"/>
    <n v="1.4"/>
    <n v="3"/>
    <m/>
    <n v="18"/>
    <m/>
    <n v="2"/>
    <n v="4"/>
    <n v="4"/>
    <n v="4.6000000000000005"/>
    <n v="0.17799999999999999"/>
    <x v="9"/>
    <x v="4"/>
  </r>
  <r>
    <s v="MACRO REGION N - NE"/>
    <x v="1"/>
    <x v="0"/>
    <x v="0"/>
    <s v="Puerto Plata"/>
    <n v="1"/>
    <s v="Pablo Ovalles"/>
    <s v="MACRO REGION N - NE1"/>
    <n v="5"/>
    <x v="2"/>
    <x v="13"/>
    <x v="12"/>
    <s v="Puerto PlataCausas IndirectasDebilidad en la Institucionalidad Forestal"/>
    <n v="4"/>
    <n v="4"/>
    <n v="5"/>
    <n v="5"/>
    <n v="4"/>
    <m/>
    <m/>
    <m/>
    <m/>
    <n v="22"/>
    <n v="4.4000000000000004"/>
    <n v="1"/>
    <m/>
    <n v="37"/>
    <m/>
    <n v="8"/>
    <n v="4"/>
    <n v="10"/>
    <n v="12.4"/>
    <n v="0.65900000000000003"/>
    <x v="7"/>
    <x v="0"/>
  </r>
  <r>
    <s v="MACRO REGION N - NE"/>
    <x v="1"/>
    <x v="0"/>
    <x v="0"/>
    <s v="Puerto Plata"/>
    <n v="1"/>
    <s v="Pablo Ovalles"/>
    <s v="MACRO REGION N - NE1"/>
    <n v="5"/>
    <x v="2"/>
    <x v="14"/>
    <x v="13"/>
    <s v="Puerto PlataCausas IndirectasDebilidad en las Políticas Públicas"/>
    <n v="3"/>
    <n v="4"/>
    <n v="5"/>
    <n v="3"/>
    <n v="2"/>
    <m/>
    <m/>
    <m/>
    <m/>
    <n v="17"/>
    <n v="3.4"/>
    <n v="5"/>
    <m/>
    <n v="50"/>
    <m/>
    <n v="8"/>
    <n v="8"/>
    <n v="12"/>
    <n v="13.000000000000002"/>
    <n v="0.73899999999999999"/>
    <x v="7"/>
    <x v="0"/>
  </r>
  <r>
    <s v="MACRO REGION N - NE"/>
    <x v="1"/>
    <x v="0"/>
    <x v="0"/>
    <s v="Puerto Plata"/>
    <n v="1"/>
    <s v="Pablo Ovalles"/>
    <s v="MACRO REGION N - NE1"/>
    <n v="5"/>
    <x v="2"/>
    <x v="25"/>
    <x v="14"/>
    <s v="Puerto PlataCausas IndirectasTurismo: Expansión del área turística"/>
    <n v="4"/>
    <n v="3"/>
    <n v="3"/>
    <n v="4"/>
    <n v="2"/>
    <m/>
    <m/>
    <m/>
    <m/>
    <n v="16"/>
    <n v="3.2"/>
    <n v="6"/>
    <m/>
    <n v="30"/>
    <m/>
    <n v="0"/>
    <n v="3"/>
    <n v="1.5"/>
    <n v="4.4000000000000004"/>
    <n v="0.152"/>
    <x v="2"/>
    <x v="4"/>
  </r>
  <r>
    <s v="MACRO REGION N - NE"/>
    <x v="1"/>
    <x v="0"/>
    <x v="0"/>
    <s v="Puerto Plata"/>
    <n v="1"/>
    <s v="Pablo Ovalles"/>
    <s v="MACRO REGION N - NE1"/>
    <n v="5"/>
    <x v="2"/>
    <x v="16"/>
    <x v="15"/>
    <s v="Puerto PlataCausas IndirectasInformalidad Mercado Leña/Carbón"/>
    <n v="4"/>
    <n v="1"/>
    <n v="2"/>
    <n v="1"/>
    <n v="2"/>
    <m/>
    <m/>
    <m/>
    <m/>
    <n v="10"/>
    <n v="2"/>
    <n v="8"/>
    <m/>
    <n v="29"/>
    <m/>
    <n v="5"/>
    <n v="8"/>
    <n v="9"/>
    <n v="9.1999999999999993"/>
    <n v="0.42599999999999999"/>
    <x v="1"/>
    <x v="1"/>
  </r>
  <r>
    <s v="MACRO REGION N - NE"/>
    <x v="1"/>
    <x v="0"/>
    <x v="0"/>
    <s v="Puerto Plata"/>
    <n v="1"/>
    <s v="Pablo Ovalles"/>
    <s v="MACRO REGION N - NE1"/>
    <n v="5"/>
    <x v="2"/>
    <x v="56"/>
    <x v="17"/>
    <s v="Puerto PlataCausas IndirectasPobreza -Desempleo"/>
    <n v="5"/>
    <n v="3"/>
    <n v="4"/>
    <n v="4"/>
    <n v="3"/>
    <m/>
    <m/>
    <m/>
    <m/>
    <n v="19"/>
    <n v="3.8"/>
    <n v="3"/>
    <m/>
    <n v="25"/>
    <m/>
    <n v="2"/>
    <n v="4"/>
    <n v="4"/>
    <n v="7"/>
    <n v="0.33200000000000002"/>
    <x v="8"/>
    <x v="3"/>
  </r>
  <r>
    <s v="MACRO REGION N - NE"/>
    <x v="1"/>
    <x v="0"/>
    <x v="0"/>
    <s v="Puerto Plata"/>
    <n v="1"/>
    <s v="Pablo Ovalles"/>
    <s v="MACRO REGION N - NE1"/>
    <n v="5"/>
    <x v="2"/>
    <x v="57"/>
    <x v="17"/>
    <s v="Puerto PlataCausas IndirectasPobreza -Desempleo"/>
    <n v="4"/>
    <n v="4"/>
    <n v="4"/>
    <n v="3"/>
    <n v="3"/>
    <m/>
    <m/>
    <m/>
    <m/>
    <n v="18"/>
    <n v="3.6"/>
    <n v="4"/>
    <m/>
    <n v="25"/>
    <m/>
    <n v="2"/>
    <n v="4"/>
    <n v="4"/>
    <n v="6.8000000000000007"/>
    <n v="0.314"/>
    <x v="8"/>
    <x v="3"/>
  </r>
  <r>
    <s v="MACRO REGION N - NE"/>
    <x v="1"/>
    <x v="0"/>
    <x v="0"/>
    <s v="Puerto Plata"/>
    <n v="1"/>
    <s v="Pablo Ovalles"/>
    <s v="MACRO REGION N - NE1"/>
    <n v="5"/>
    <x v="2"/>
    <x v="58"/>
    <x v="16"/>
    <s v="Puerto PlataCausas IndirectasCrecimiento Poblacional"/>
    <n v="5"/>
    <n v="5"/>
    <n v="4"/>
    <n v="3"/>
    <n v="3"/>
    <m/>
    <m/>
    <m/>
    <m/>
    <n v="20"/>
    <n v="4"/>
    <n v="2"/>
    <m/>
    <n v="3"/>
    <m/>
    <n v="0"/>
    <n v="2"/>
    <n v="1"/>
    <n v="4.8"/>
    <n v="0.19600000000000001"/>
    <x v="2"/>
    <x v="4"/>
  </r>
  <r>
    <s v="MACRO REGION N - NE"/>
    <x v="1"/>
    <x v="0"/>
    <x v="0"/>
    <s v="Puerto Plata"/>
    <n v="1"/>
    <s v="Pablo Ovalles"/>
    <s v="MACRO REGION N - NE1"/>
    <n v="5"/>
    <x v="2"/>
    <x v="59"/>
    <x v="24"/>
    <s v="Puerto PlataCausas IndirectasDinámica Migratoria"/>
    <n v="3"/>
    <n v="5"/>
    <n v="5"/>
    <n v="2"/>
    <n v="2"/>
    <m/>
    <m/>
    <m/>
    <m/>
    <n v="17"/>
    <n v="3.4"/>
    <n v="5"/>
    <m/>
    <n v="21"/>
    <m/>
    <n v="6"/>
    <n v="3"/>
    <n v="7.5"/>
    <n v="9.4"/>
    <n v="0.439"/>
    <x v="11"/>
    <x v="1"/>
  </r>
  <r>
    <s v="MACRO REGION N - NE"/>
    <x v="1"/>
    <x v="0"/>
    <x v="0"/>
    <s v="Puerto Plata"/>
    <n v="1"/>
    <s v="Pablo Ovalles"/>
    <s v="MACRO REGION N - NE1"/>
    <n v="5"/>
    <x v="2"/>
    <x v="60"/>
    <x v="13"/>
    <s v="Puerto PlataCausas IndirectasDebilidad en las Políticas Públicas"/>
    <n v="3"/>
    <n v="3"/>
    <n v="3"/>
    <n v="4"/>
    <n v="1"/>
    <m/>
    <m/>
    <m/>
    <m/>
    <n v="14"/>
    <n v="2.8"/>
    <n v="7"/>
    <m/>
    <n v="50"/>
    <m/>
    <n v="8"/>
    <n v="8"/>
    <n v="12"/>
    <n v="12.400000000000002"/>
    <n v="0.67"/>
    <x v="7"/>
    <x v="0"/>
  </r>
  <r>
    <s v="MACRO REGION N - NE"/>
    <x v="1"/>
    <x v="0"/>
    <x v="0"/>
    <s v="Puerto Plata"/>
    <n v="1"/>
    <s v="Pablo Ovalles"/>
    <s v="MACRO REGION N - NE1"/>
    <n v="5"/>
    <x v="2"/>
    <x v="61"/>
    <x v="27"/>
    <s v="Puerto PlataCausas IndirectasIncumplimiento Legislación Vigente"/>
    <n v="2"/>
    <n v="5"/>
    <n v="4"/>
    <n v="5"/>
    <n v="4"/>
    <m/>
    <m/>
    <m/>
    <m/>
    <n v="20"/>
    <n v="4"/>
    <n v="2"/>
    <m/>
    <n v="3"/>
    <m/>
    <n v="0"/>
    <n v="2"/>
    <n v="1"/>
    <n v="4.8"/>
    <n v="0.19600000000000001"/>
    <x v="7"/>
    <x v="4"/>
  </r>
  <r>
    <s v="MACRO REGION N - NE"/>
    <x v="1"/>
    <x v="0"/>
    <x v="0"/>
    <s v="Santiago"/>
    <n v="2"/>
    <s v="Efraín Duarte"/>
    <s v="MACRO REGION N - NE2"/>
    <n v="6.0000000000000009"/>
    <x v="0"/>
    <x v="0"/>
    <x v="0"/>
    <s v="SantiagoDeforestaciónAgricultura Comercial"/>
    <n v="1"/>
    <n v="1"/>
    <n v="1"/>
    <n v="1"/>
    <n v="2"/>
    <n v="1"/>
    <n v="2"/>
    <m/>
    <m/>
    <n v="9"/>
    <n v="1.2857142857142858"/>
    <n v="7"/>
    <m/>
    <n v="30"/>
    <m/>
    <n v="7"/>
    <n v="9"/>
    <n v="11.5"/>
    <n v="11.000000000000002"/>
    <n v="0.54400000000000004"/>
    <x v="0"/>
    <x v="1"/>
  </r>
  <r>
    <s v="MACRO REGION N - NE"/>
    <x v="1"/>
    <x v="0"/>
    <x v="0"/>
    <s v="Santiago"/>
    <n v="2"/>
    <s v="Efraín Duarte"/>
    <s v="MACRO REGION N - NE2"/>
    <n v="6.0000000000000009"/>
    <x v="0"/>
    <x v="1"/>
    <x v="1"/>
    <s v="SantiagoDeforestaciónAgricultura migratoria/subsistencia"/>
    <n v="5"/>
    <n v="4"/>
    <n v="4"/>
    <n v="4"/>
    <n v="4"/>
    <n v="3"/>
    <n v="4"/>
    <m/>
    <m/>
    <n v="28"/>
    <n v="4"/>
    <n v="2"/>
    <m/>
    <n v="37"/>
    <m/>
    <n v="3"/>
    <n v="11"/>
    <n v="8.5"/>
    <n v="12.400000000000002"/>
    <n v="0.67"/>
    <x v="0"/>
    <x v="0"/>
  </r>
  <r>
    <s v="MACRO REGION N - NE"/>
    <x v="1"/>
    <x v="0"/>
    <x v="0"/>
    <s v="Santiago"/>
    <n v="2"/>
    <s v="Efraín Duarte"/>
    <s v="MACRO REGION N - NE2"/>
    <n v="6.0000000000000009"/>
    <x v="0"/>
    <x v="2"/>
    <x v="2"/>
    <s v="SantiagoDeforestaciónTala Ilegal de Bosque Natural "/>
    <n v="4"/>
    <n v="3"/>
    <n v="4"/>
    <n v="4"/>
    <n v="3"/>
    <n v="3"/>
    <n v="3"/>
    <m/>
    <m/>
    <n v="24"/>
    <n v="3.4285714285714284"/>
    <n v="3"/>
    <m/>
    <n v="34"/>
    <m/>
    <n v="10"/>
    <n v="3"/>
    <n v="11.5"/>
    <n v="14.000000000000002"/>
    <n v="0.83599999999999997"/>
    <x v="1"/>
    <x v="2"/>
  </r>
  <r>
    <s v="MACRO REGION N - NE"/>
    <x v="1"/>
    <x v="0"/>
    <x v="0"/>
    <s v="Santiago"/>
    <n v="2"/>
    <s v="Efraín Duarte"/>
    <s v="MACRO REGION N - NE2"/>
    <n v="6.0000000000000009"/>
    <x v="0"/>
    <x v="3"/>
    <x v="3"/>
    <s v="SantiagoDeforestaciónInfraestructura"/>
    <n v="2"/>
    <n v="2"/>
    <n v="1"/>
    <n v="2"/>
    <n v="1"/>
    <n v="1"/>
    <n v="1"/>
    <m/>
    <m/>
    <n v="10"/>
    <n v="1.4285714285714286"/>
    <n v="6"/>
    <m/>
    <n v="27"/>
    <m/>
    <n v="0"/>
    <n v="1"/>
    <n v="0.5"/>
    <n v="2.4"/>
    <n v="4.2000000000000003E-2"/>
    <x v="2"/>
    <x v="4"/>
  </r>
  <r>
    <s v="MACRO REGION N - NE"/>
    <x v="1"/>
    <x v="0"/>
    <x v="0"/>
    <s v="Santiago"/>
    <n v="2"/>
    <s v="Efraín Duarte"/>
    <s v="MACRO REGION N - NE2"/>
    <n v="6.0000000000000009"/>
    <x v="0"/>
    <x v="62"/>
    <x v="4"/>
    <s v="SantiagoDeforestaciónGanadería Comercial"/>
    <n v="5"/>
    <n v="5"/>
    <n v="5"/>
    <n v="5"/>
    <n v="4"/>
    <n v="5"/>
    <n v="5"/>
    <m/>
    <m/>
    <n v="34"/>
    <n v="4.8571428571428568"/>
    <n v="1"/>
    <m/>
    <n v="28"/>
    <m/>
    <n v="11"/>
    <n v="3"/>
    <n v="12.5"/>
    <n v="16.8"/>
    <n v="0.97799999999999998"/>
    <x v="3"/>
    <x v="2"/>
  </r>
  <r>
    <s v="MACRO REGION N - NE"/>
    <x v="1"/>
    <x v="0"/>
    <x v="0"/>
    <s v="Santiago"/>
    <n v="2"/>
    <s v="Efraín Duarte"/>
    <s v="MACRO REGION N - NE2"/>
    <n v="6.0000000000000009"/>
    <x v="0"/>
    <x v="63"/>
    <x v="6"/>
    <s v="SantiagoDeforestaciónIncendios Alta Intensidad"/>
    <n v="2"/>
    <n v="4"/>
    <n v="4"/>
    <n v="2"/>
    <n v="4"/>
    <n v="3"/>
    <n v="3"/>
    <m/>
    <m/>
    <n v="22"/>
    <n v="3.1428571428571428"/>
    <n v="4"/>
    <m/>
    <n v="18"/>
    <m/>
    <n v="0"/>
    <n v="2"/>
    <n v="1"/>
    <n v="5.2"/>
    <n v="0.214"/>
    <x v="5"/>
    <x v="3"/>
  </r>
  <r>
    <s v="MACRO REGION N - NE"/>
    <x v="1"/>
    <x v="0"/>
    <x v="0"/>
    <s v="Santiago"/>
    <n v="2"/>
    <s v="Efraín Duarte"/>
    <s v="MACRO REGION N - NE2"/>
    <n v="6.0000000000000009"/>
    <x v="0"/>
    <x v="5"/>
    <x v="5"/>
    <s v="SantiagoDeforestaciónMinería a cielo abierto"/>
    <n v="2"/>
    <n v="1"/>
    <n v="4"/>
    <n v="3"/>
    <n v="2"/>
    <n v="3"/>
    <n v="3"/>
    <m/>
    <m/>
    <n v="18"/>
    <n v="2.5714285714285716"/>
    <n v="5"/>
    <m/>
    <n v="24"/>
    <m/>
    <n v="4"/>
    <n v="3"/>
    <n v="5.5"/>
    <n v="8"/>
    <n v="0.36199999999999999"/>
    <x v="4"/>
    <x v="3"/>
  </r>
  <r>
    <s v="MACRO REGION N - NE"/>
    <x v="1"/>
    <x v="0"/>
    <x v="0"/>
    <s v="Santiago"/>
    <n v="2"/>
    <s v="Efraín Duarte"/>
    <s v="MACRO REGION N - NE2"/>
    <n v="6.0000000000000009"/>
    <x v="1"/>
    <x v="7"/>
    <x v="7"/>
    <s v="SantiagoDegradaciónPlanes de Manejo mal gestionados/mal ejecutados"/>
    <n v="4"/>
    <n v="3"/>
    <n v="3"/>
    <n v="3"/>
    <n v="3"/>
    <n v="3"/>
    <m/>
    <m/>
    <m/>
    <n v="19"/>
    <n v="3.1666666666666665"/>
    <n v="4"/>
    <m/>
    <n v="33"/>
    <m/>
    <n v="9"/>
    <n v="4"/>
    <n v="11"/>
    <n v="12.600000000000001"/>
    <n v="0.68300000000000005"/>
    <x v="1"/>
    <x v="0"/>
  </r>
  <r>
    <s v="MACRO REGION N - NE"/>
    <x v="1"/>
    <x v="0"/>
    <x v="0"/>
    <s v="Santiago"/>
    <n v="2"/>
    <s v="Efraín Duarte"/>
    <s v="MACRO REGION N - NE2"/>
    <n v="6.0000000000000009"/>
    <x v="1"/>
    <x v="8"/>
    <x v="8"/>
    <s v="SantiagoDegradaciónIncendios Mediana y Baja Intensidad"/>
    <n v="1"/>
    <n v="2"/>
    <n v="2"/>
    <n v="1"/>
    <n v="2"/>
    <n v="3"/>
    <m/>
    <m/>
    <m/>
    <n v="11"/>
    <n v="1.8333333333333333"/>
    <n v="5"/>
    <m/>
    <n v="30"/>
    <m/>
    <n v="1"/>
    <n v="7"/>
    <n v="4.5"/>
    <n v="5.8000000000000007"/>
    <n v="0.26"/>
    <x v="5"/>
    <x v="3"/>
  </r>
  <r>
    <s v="MACRO REGION N - NE"/>
    <x v="1"/>
    <x v="0"/>
    <x v="0"/>
    <s v="Santiago"/>
    <n v="2"/>
    <s v="Efraín Duarte"/>
    <s v="MACRO REGION N - NE2"/>
    <n v="6.0000000000000009"/>
    <x v="1"/>
    <x v="9"/>
    <x v="9"/>
    <s v="SantiagoDegradaciónPastoreo de ganado en bosques"/>
    <n v="4"/>
    <n v="4"/>
    <n v="4"/>
    <n v="4"/>
    <n v="3"/>
    <n v="3"/>
    <m/>
    <m/>
    <m/>
    <n v="22"/>
    <n v="3.6666666666666665"/>
    <n v="1"/>
    <m/>
    <n v="29"/>
    <m/>
    <n v="11"/>
    <n v="8"/>
    <n v="15"/>
    <n v="16.399999999999999"/>
    <n v="0.97"/>
    <x v="3"/>
    <x v="2"/>
  </r>
  <r>
    <s v="MACRO REGION N - NE"/>
    <x v="1"/>
    <x v="0"/>
    <x v="0"/>
    <s v="Santiago"/>
    <n v="2"/>
    <s v="Efraín Duarte"/>
    <s v="MACRO REGION N - NE2"/>
    <n v="6.0000000000000009"/>
    <x v="1"/>
    <x v="10"/>
    <x v="10"/>
    <s v="SantiagoDegradaciónExtracción de Madera Leña/Carbón"/>
    <n v="3"/>
    <n v="3"/>
    <n v="3"/>
    <n v="3"/>
    <n v="4"/>
    <n v="4"/>
    <m/>
    <m/>
    <m/>
    <n v="20"/>
    <n v="3.3333333333333335"/>
    <n v="3"/>
    <m/>
    <n v="31"/>
    <m/>
    <n v="10"/>
    <n v="9"/>
    <n v="14.5"/>
    <n v="15.600000000000001"/>
    <n v="0.95499999999999996"/>
    <x v="1"/>
    <x v="2"/>
  </r>
  <r>
    <s v="MACRO REGION N - NE"/>
    <x v="1"/>
    <x v="0"/>
    <x v="0"/>
    <s v="Santiago"/>
    <n v="2"/>
    <s v="Efraín Duarte"/>
    <s v="MACRO REGION N - NE2"/>
    <n v="6.0000000000000009"/>
    <x v="1"/>
    <x v="64"/>
    <x v="26"/>
    <s v="SantiagoDegradaciónIntroducción Especies Exóticas/Invasoras"/>
    <n v="4"/>
    <n v="3"/>
    <n v="4"/>
    <n v="3"/>
    <n v="4"/>
    <n v="4"/>
    <m/>
    <m/>
    <m/>
    <n v="22"/>
    <n v="3.6666666666666665"/>
    <n v="1"/>
    <m/>
    <n v="18"/>
    <m/>
    <n v="2"/>
    <n v="4"/>
    <n v="4"/>
    <n v="7.6000000000000005"/>
    <n v="0.35499999999999998"/>
    <x v="9"/>
    <x v="3"/>
  </r>
  <r>
    <s v="MACRO REGION N - NE"/>
    <x v="1"/>
    <x v="0"/>
    <x v="0"/>
    <s v="Santiago"/>
    <n v="2"/>
    <s v="Efraín Duarte"/>
    <s v="MACRO REGION N - NE2"/>
    <n v="6.0000000000000009"/>
    <x v="1"/>
    <x v="65"/>
    <x v="2"/>
    <s v="SantiagoDegradaciónTala Ilegal de Bosque Natural "/>
    <n v="3"/>
    <n v="4"/>
    <n v="4"/>
    <n v="3"/>
    <n v="3"/>
    <n v="4"/>
    <m/>
    <m/>
    <m/>
    <n v="21"/>
    <n v="3.5"/>
    <n v="2"/>
    <m/>
    <n v="34"/>
    <m/>
    <n v="0"/>
    <n v="3"/>
    <n v="1.5"/>
    <n v="5.4"/>
    <n v="0.222"/>
    <x v="1"/>
    <x v="3"/>
  </r>
  <r>
    <s v="MACRO REGION N - NE"/>
    <x v="1"/>
    <x v="0"/>
    <x v="0"/>
    <s v="Santiago"/>
    <n v="2"/>
    <s v="Efraín Duarte"/>
    <s v="MACRO REGION N - NE2"/>
    <n v="6.0000000000000009"/>
    <x v="1"/>
    <x v="54"/>
    <x v="19"/>
    <s v="SantiagoDegradaciónPlagas y Enfermedades Forestales"/>
    <n v="3"/>
    <n v="3"/>
    <n v="2"/>
    <n v="5"/>
    <n v="4"/>
    <n v="4"/>
    <m/>
    <m/>
    <m/>
    <n v="21"/>
    <n v="3.5"/>
    <n v="2"/>
    <m/>
    <n v="8"/>
    <m/>
    <n v="0"/>
    <n v="1"/>
    <n v="0.5"/>
    <n v="4.6000000000000005"/>
    <n v="0.17799999999999999"/>
    <x v="9"/>
    <x v="4"/>
  </r>
  <r>
    <s v="MACRO REGION N - NE"/>
    <x v="1"/>
    <x v="0"/>
    <x v="0"/>
    <s v="Santiago"/>
    <n v="2"/>
    <s v="Efraín Duarte"/>
    <s v="MACRO REGION N - NE2"/>
    <n v="6.0000000000000009"/>
    <x v="2"/>
    <x v="13"/>
    <x v="12"/>
    <s v="SantiagoCausas IndirectasDebilidad en la Institucionalidad Forestal"/>
    <n v="5"/>
    <n v="4"/>
    <n v="5"/>
    <n v="5"/>
    <n v="3"/>
    <n v="4"/>
    <m/>
    <m/>
    <m/>
    <n v="26"/>
    <n v="4.333333333333333"/>
    <n v="3"/>
    <m/>
    <n v="37"/>
    <m/>
    <n v="8"/>
    <n v="4"/>
    <n v="10"/>
    <n v="13.2"/>
    <n v="0.76500000000000001"/>
    <x v="7"/>
    <x v="0"/>
  </r>
  <r>
    <s v="MACRO REGION N - NE"/>
    <x v="1"/>
    <x v="0"/>
    <x v="0"/>
    <s v="Santiago"/>
    <n v="2"/>
    <s v="Efraín Duarte"/>
    <s v="MACRO REGION N - NE2"/>
    <n v="6.0000000000000009"/>
    <x v="2"/>
    <x v="14"/>
    <x v="13"/>
    <s v="SantiagoCausas IndirectasDebilidad en las Políticas Públicas"/>
    <n v="5"/>
    <n v="5"/>
    <n v="5"/>
    <n v="4"/>
    <n v="4"/>
    <n v="4"/>
    <m/>
    <m/>
    <m/>
    <n v="27"/>
    <n v="4.5"/>
    <n v="2"/>
    <m/>
    <n v="50"/>
    <m/>
    <n v="8"/>
    <n v="8"/>
    <n v="12"/>
    <n v="15.000000000000002"/>
    <n v="0.92900000000000005"/>
    <x v="7"/>
    <x v="2"/>
  </r>
  <r>
    <s v="MACRO REGION N - NE"/>
    <x v="1"/>
    <x v="0"/>
    <x v="0"/>
    <s v="Santiago"/>
    <n v="2"/>
    <s v="Efraín Duarte"/>
    <s v="MACRO REGION N - NE2"/>
    <n v="6.0000000000000009"/>
    <x v="2"/>
    <x v="25"/>
    <x v="14"/>
    <s v="SantiagoCausas IndirectasTurismo: Expansión del área turística"/>
    <n v="1"/>
    <n v="1"/>
    <n v="1"/>
    <n v="1"/>
    <n v="1"/>
    <n v="1"/>
    <m/>
    <m/>
    <m/>
    <n v="6"/>
    <n v="1"/>
    <n v="8"/>
    <m/>
    <n v="30"/>
    <m/>
    <n v="0"/>
    <n v="3"/>
    <n v="1.5"/>
    <n v="2.4000000000000004"/>
    <n v="0.05"/>
    <x v="2"/>
    <x v="4"/>
  </r>
  <r>
    <s v="MACRO REGION N - NE"/>
    <x v="1"/>
    <x v="0"/>
    <x v="0"/>
    <s v="Santiago"/>
    <n v="2"/>
    <s v="Efraín Duarte"/>
    <s v="MACRO REGION N - NE2"/>
    <n v="6.0000000000000009"/>
    <x v="2"/>
    <x v="16"/>
    <x v="15"/>
    <s v="SantiagoCausas IndirectasInformalidad Mercado Leña/Carbón"/>
    <n v="2"/>
    <n v="3"/>
    <n v="3"/>
    <n v="5"/>
    <n v="4"/>
    <n v="4"/>
    <m/>
    <m/>
    <m/>
    <n v="21"/>
    <n v="3.5"/>
    <n v="5"/>
    <m/>
    <n v="29"/>
    <m/>
    <n v="5"/>
    <n v="8"/>
    <n v="9"/>
    <n v="11.4"/>
    <n v="0.57499999999999996"/>
    <x v="1"/>
    <x v="1"/>
  </r>
  <r>
    <s v="MACRO REGION N - NE"/>
    <x v="1"/>
    <x v="0"/>
    <x v="0"/>
    <s v="Santiago"/>
    <n v="2"/>
    <s v="Efraín Duarte"/>
    <s v="MACRO REGION N - NE2"/>
    <n v="6.0000000000000009"/>
    <x v="2"/>
    <x v="66"/>
    <x v="20"/>
    <s v="SantiagoCausas IndirectasTenencia de la Tierra"/>
    <n v="3"/>
    <n v="3"/>
    <n v="3"/>
    <n v="3"/>
    <n v="2"/>
    <n v="3"/>
    <m/>
    <m/>
    <m/>
    <n v="17"/>
    <n v="2.8333333333333335"/>
    <n v="7"/>
    <m/>
    <n v="4"/>
    <m/>
    <n v="0"/>
    <n v="1"/>
    <n v="0.5"/>
    <n v="3.8000000000000003"/>
    <n v="0.13200000000000001"/>
    <x v="7"/>
    <x v="4"/>
  </r>
  <r>
    <s v="MACRO REGION N - NE"/>
    <x v="1"/>
    <x v="0"/>
    <x v="0"/>
    <s v="Santiago"/>
    <n v="2"/>
    <s v="Efraín Duarte"/>
    <s v="MACRO REGION N - NE2"/>
    <n v="6.0000000000000009"/>
    <x v="2"/>
    <x v="67"/>
    <x v="22"/>
    <s v="SantiagoCausas IndirectasAusencia de Incentivos Forestales"/>
    <n v="5"/>
    <n v="4"/>
    <n v="4"/>
    <n v="5"/>
    <n v="4"/>
    <n v="4"/>
    <m/>
    <m/>
    <m/>
    <n v="26"/>
    <n v="4.333333333333333"/>
    <n v="3"/>
    <m/>
    <n v="7"/>
    <m/>
    <n v="3"/>
    <n v="0"/>
    <n v="3"/>
    <n v="7.6000000000000005"/>
    <n v="0.35499999999999998"/>
    <x v="1"/>
    <x v="3"/>
  </r>
  <r>
    <s v="MACRO REGION N - NE"/>
    <x v="1"/>
    <x v="0"/>
    <x v="0"/>
    <s v="Santiago"/>
    <n v="2"/>
    <s v="Efraín Duarte"/>
    <s v="MACRO REGION N - NE2"/>
    <n v="6.0000000000000009"/>
    <x v="2"/>
    <x v="68"/>
    <x v="24"/>
    <s v="SantiagoCausas IndirectasDinámica Migratoria"/>
    <n v="5"/>
    <n v="4"/>
    <n v="5"/>
    <n v="5"/>
    <n v="5"/>
    <n v="5"/>
    <m/>
    <m/>
    <m/>
    <n v="29"/>
    <n v="4.833333333333333"/>
    <n v="1"/>
    <m/>
    <n v="21"/>
    <m/>
    <n v="6"/>
    <n v="3"/>
    <n v="7.5"/>
    <n v="11.8"/>
    <n v="0.60799999999999998"/>
    <x v="11"/>
    <x v="0"/>
  </r>
  <r>
    <s v="MACRO REGION N - NE"/>
    <x v="1"/>
    <x v="0"/>
    <x v="0"/>
    <s v="Santiago"/>
    <n v="2"/>
    <s v="Efraín Duarte"/>
    <s v="MACRO REGION N - NE2"/>
    <n v="6.0000000000000009"/>
    <x v="2"/>
    <x v="69"/>
    <x v="25"/>
    <s v="SantiagoCausas IndirectasBaja Valoración Económica de Bosques"/>
    <n v="4"/>
    <n v="4"/>
    <n v="4"/>
    <n v="5"/>
    <n v="4"/>
    <n v="4"/>
    <m/>
    <m/>
    <m/>
    <n v="25"/>
    <n v="4.166666666666667"/>
    <n v="4"/>
    <m/>
    <n v="4"/>
    <m/>
    <n v="3"/>
    <n v="0"/>
    <n v="3"/>
    <n v="7.4"/>
    <n v="0.34899999999999998"/>
    <x v="6"/>
    <x v="3"/>
  </r>
  <r>
    <s v="MACRO REGION N - NE"/>
    <x v="1"/>
    <x v="0"/>
    <x v="0"/>
    <s v="Santiago"/>
    <n v="2"/>
    <s v="Efraín Duarte"/>
    <s v="MACRO REGION N - NE2"/>
    <n v="6.0000000000000009"/>
    <x v="2"/>
    <x v="70"/>
    <x v="21"/>
    <s v="SantiagoCausas IndirectasDébil Educación Ambiental"/>
    <n v="5"/>
    <n v="5"/>
    <n v="4"/>
    <n v="5"/>
    <n v="5"/>
    <n v="5"/>
    <m/>
    <m/>
    <m/>
    <n v="29"/>
    <n v="4.833333333333333"/>
    <n v="1"/>
    <m/>
    <n v="17"/>
    <m/>
    <n v="5"/>
    <n v="7"/>
    <n v="8.5"/>
    <n v="12.600000000000001"/>
    <n v="0.68300000000000005"/>
    <x v="6"/>
    <x v="0"/>
  </r>
  <r>
    <s v="MACRO REGION N - NE"/>
    <x v="1"/>
    <x v="0"/>
    <x v="0"/>
    <s v="Santiago"/>
    <n v="2"/>
    <s v="Efraín Duarte"/>
    <s v="MACRO REGION N - NE2"/>
    <n v="6.0000000000000009"/>
    <x v="2"/>
    <x v="71"/>
    <x v="11"/>
    <s v="SantiagoCausas IndirectasOtras Causas Misceláneas"/>
    <n v="5"/>
    <n v="5"/>
    <n v="5"/>
    <n v="4"/>
    <n v="4"/>
    <n v="4"/>
    <m/>
    <m/>
    <m/>
    <n v="27"/>
    <n v="4.5"/>
    <n v="2"/>
    <m/>
    <n v="13"/>
    <m/>
    <n v="0"/>
    <n v="1"/>
    <n v="0.5"/>
    <n v="5.8000000000000007"/>
    <n v="0.26"/>
    <x v="6"/>
    <x v="3"/>
  </r>
  <r>
    <s v="MACRO REGION N - NE"/>
    <x v="1"/>
    <x v="0"/>
    <x v="0"/>
    <s v="Santiago"/>
    <n v="2"/>
    <s v="Efraín Duarte"/>
    <s v="MACRO REGION N - NE2"/>
    <n v="6.0000000000000009"/>
    <x v="2"/>
    <x v="72"/>
    <x v="13"/>
    <s v="SantiagoCausas IndirectasDebilidad en las Políticas Públicas"/>
    <n v="4"/>
    <n v="3"/>
    <n v="4"/>
    <n v="2"/>
    <n v="3"/>
    <n v="2"/>
    <m/>
    <m/>
    <m/>
    <n v="18"/>
    <n v="3"/>
    <n v="6"/>
    <m/>
    <n v="50"/>
    <m/>
    <n v="8"/>
    <n v="8"/>
    <n v="12"/>
    <n v="13.200000000000001"/>
    <n v="0.77200000000000002"/>
    <x v="7"/>
    <x v="0"/>
  </r>
  <r>
    <s v="MACRO REGION N - NE"/>
    <x v="1"/>
    <x v="0"/>
    <x v="3"/>
    <s v="Santiago Rodríguez"/>
    <n v="3"/>
    <s v="Fabián Milla"/>
    <s v="MACRO REGION N - NE3"/>
    <n v="5"/>
    <x v="0"/>
    <x v="0"/>
    <x v="0"/>
    <s v="Santiago RodríguezDeforestaciónAgricultura Comercial"/>
    <n v="2"/>
    <n v="1"/>
    <n v="1"/>
    <n v="1"/>
    <n v="1"/>
    <m/>
    <m/>
    <m/>
    <m/>
    <n v="6"/>
    <n v="1.2"/>
    <n v="4"/>
    <m/>
    <n v="30"/>
    <m/>
    <n v="7"/>
    <n v="9"/>
    <n v="11.5"/>
    <n v="10.400000000000002"/>
    <n v="0.498"/>
    <x v="0"/>
    <x v="1"/>
  </r>
  <r>
    <s v="MACRO REGION N - NE"/>
    <x v="1"/>
    <x v="0"/>
    <x v="3"/>
    <s v="Santiago Rodríguez"/>
    <n v="3"/>
    <s v="Fabián Milla"/>
    <s v="MACRO REGION N - NE3"/>
    <n v="5"/>
    <x v="0"/>
    <x v="1"/>
    <x v="1"/>
    <s v="Santiago RodríguezDeforestaciónAgricultura migratoria/subsistencia"/>
    <n v="4"/>
    <n v="3"/>
    <n v="3"/>
    <n v="3"/>
    <n v="3"/>
    <m/>
    <m/>
    <m/>
    <m/>
    <n v="16"/>
    <n v="3.2"/>
    <n v="2"/>
    <m/>
    <n v="37"/>
    <m/>
    <n v="3"/>
    <n v="11"/>
    <n v="8.5"/>
    <n v="10"/>
    <n v="0.46500000000000002"/>
    <x v="0"/>
    <x v="1"/>
  </r>
  <r>
    <s v="MACRO REGION N - NE"/>
    <x v="1"/>
    <x v="0"/>
    <x v="3"/>
    <s v="Santiago Rodríguez"/>
    <n v="3"/>
    <s v="Fabián Milla"/>
    <s v="MACRO REGION N - NE3"/>
    <n v="5"/>
    <x v="0"/>
    <x v="2"/>
    <x v="2"/>
    <s v="Santiago RodríguezDeforestaciónTala Ilegal de Bosque Natural "/>
    <n v="4"/>
    <n v="3"/>
    <n v="3"/>
    <n v="3"/>
    <n v="3"/>
    <m/>
    <m/>
    <m/>
    <m/>
    <n v="16"/>
    <n v="3.2"/>
    <n v="2"/>
    <m/>
    <n v="34"/>
    <m/>
    <n v="10"/>
    <n v="3"/>
    <n v="11.5"/>
    <n v="12.400000000000002"/>
    <n v="0.67"/>
    <x v="1"/>
    <x v="0"/>
  </r>
  <r>
    <s v="MACRO REGION N - NE"/>
    <x v="1"/>
    <x v="0"/>
    <x v="3"/>
    <s v="Santiago Rodríguez"/>
    <n v="3"/>
    <s v="Fabián Milla"/>
    <s v="MACRO REGION N - NE3"/>
    <n v="5"/>
    <x v="0"/>
    <x v="3"/>
    <x v="3"/>
    <s v="Santiago RodríguezDeforestaciónInfraestructura"/>
    <n v="1"/>
    <n v="1"/>
    <n v="1"/>
    <n v="1"/>
    <n v="1"/>
    <m/>
    <m/>
    <m/>
    <m/>
    <n v="5"/>
    <n v="1"/>
    <n v="5"/>
    <m/>
    <n v="27"/>
    <m/>
    <n v="0"/>
    <n v="1"/>
    <n v="0.5"/>
    <n v="1.4"/>
    <n v="1E-3"/>
    <x v="2"/>
    <x v="4"/>
  </r>
  <r>
    <s v="MACRO REGION N - NE"/>
    <x v="1"/>
    <x v="0"/>
    <x v="3"/>
    <s v="Santiago Rodríguez"/>
    <n v="3"/>
    <s v="Fabián Milla"/>
    <s v="MACRO REGION N - NE3"/>
    <n v="5"/>
    <x v="0"/>
    <x v="46"/>
    <x v="4"/>
    <s v="Santiago RodríguezDeforestaciónGanadería Comercial"/>
    <n v="5"/>
    <n v="5"/>
    <n v="4"/>
    <n v="4"/>
    <n v="4"/>
    <m/>
    <m/>
    <m/>
    <m/>
    <n v="22"/>
    <n v="4.4000000000000004"/>
    <n v="1"/>
    <m/>
    <n v="28"/>
    <m/>
    <n v="11"/>
    <n v="3"/>
    <n v="12.5"/>
    <n v="14.4"/>
    <n v="0.86499999999999999"/>
    <x v="3"/>
    <x v="2"/>
  </r>
  <r>
    <s v="MACRO REGION N - NE"/>
    <x v="1"/>
    <x v="0"/>
    <x v="3"/>
    <s v="Santiago Rodríguez"/>
    <n v="3"/>
    <s v="Fabián Milla"/>
    <s v="MACRO REGION N - NE3"/>
    <n v="5"/>
    <x v="0"/>
    <x v="73"/>
    <x v="6"/>
    <s v="Santiago RodríguezDeforestaciónIncendios Alta Intensidad"/>
    <n v="2"/>
    <n v="3"/>
    <n v="3"/>
    <n v="3"/>
    <n v="3"/>
    <m/>
    <m/>
    <m/>
    <m/>
    <n v="14"/>
    <n v="2.8"/>
    <n v="3"/>
    <m/>
    <n v="18"/>
    <m/>
    <n v="0"/>
    <n v="2"/>
    <n v="1"/>
    <n v="3.6000000000000005"/>
    <n v="0.121"/>
    <x v="5"/>
    <x v="4"/>
  </r>
  <r>
    <s v="MACRO REGION N - NE"/>
    <x v="1"/>
    <x v="0"/>
    <x v="3"/>
    <s v="Santiago Rodríguez"/>
    <n v="3"/>
    <s v="Fabián Milla"/>
    <s v="MACRO REGION N - NE3"/>
    <n v="5"/>
    <x v="1"/>
    <x v="7"/>
    <x v="7"/>
    <s v="Santiago RodríguezDegradaciónPlanes de Manejo mal gestionados/mal ejecutados"/>
    <n v="2"/>
    <n v="2"/>
    <n v="2"/>
    <n v="2"/>
    <n v="2"/>
    <m/>
    <m/>
    <m/>
    <m/>
    <n v="10"/>
    <n v="2"/>
    <n v="3"/>
    <m/>
    <n v="33"/>
    <m/>
    <n v="9"/>
    <n v="4"/>
    <n v="11"/>
    <n v="10.8"/>
    <n v="0.51600000000000001"/>
    <x v="1"/>
    <x v="1"/>
  </r>
  <r>
    <s v="MACRO REGION N - NE"/>
    <x v="1"/>
    <x v="0"/>
    <x v="3"/>
    <s v="Santiago Rodríguez"/>
    <n v="3"/>
    <s v="Fabián Milla"/>
    <s v="MACRO REGION N - NE3"/>
    <n v="5"/>
    <x v="1"/>
    <x v="8"/>
    <x v="8"/>
    <s v="Santiago RodríguezDegradaciónIncendios Mediana y Baja Intensidad"/>
    <n v="2"/>
    <n v="2"/>
    <n v="3"/>
    <n v="3"/>
    <n v="3"/>
    <m/>
    <m/>
    <m/>
    <m/>
    <n v="13"/>
    <n v="2.6"/>
    <n v="2"/>
    <m/>
    <n v="30"/>
    <m/>
    <n v="1"/>
    <n v="7"/>
    <n v="4.5"/>
    <n v="6.2"/>
    <n v="0.28000000000000003"/>
    <x v="5"/>
    <x v="3"/>
  </r>
  <r>
    <s v="MACRO REGION N - NE"/>
    <x v="1"/>
    <x v="0"/>
    <x v="3"/>
    <s v="Santiago Rodríguez"/>
    <n v="3"/>
    <s v="Fabián Milla"/>
    <s v="MACRO REGION N - NE3"/>
    <n v="5"/>
    <x v="1"/>
    <x v="9"/>
    <x v="9"/>
    <s v="Santiago RodríguezDegradaciónPastoreo de ganado en bosques"/>
    <n v="4"/>
    <n v="4"/>
    <n v="3"/>
    <n v="3"/>
    <n v="3"/>
    <m/>
    <m/>
    <m/>
    <m/>
    <n v="17"/>
    <n v="3.4"/>
    <n v="1"/>
    <m/>
    <n v="29"/>
    <m/>
    <n v="11"/>
    <n v="8"/>
    <n v="15"/>
    <n v="15.4"/>
    <n v="0.94499999999999995"/>
    <x v="3"/>
    <x v="2"/>
  </r>
  <r>
    <s v="MACRO REGION N - NE"/>
    <x v="1"/>
    <x v="0"/>
    <x v="3"/>
    <s v="Santiago Rodríguez"/>
    <n v="3"/>
    <s v="Fabián Milla"/>
    <s v="MACRO REGION N - NE3"/>
    <n v="5"/>
    <x v="1"/>
    <x v="10"/>
    <x v="10"/>
    <s v="Santiago RodríguezDegradaciónExtracción de Madera Leña/Carbón"/>
    <n v="2"/>
    <n v="1"/>
    <n v="1"/>
    <n v="1"/>
    <n v="1"/>
    <m/>
    <m/>
    <m/>
    <m/>
    <n v="6"/>
    <n v="1.2"/>
    <n v="4"/>
    <m/>
    <n v="31"/>
    <m/>
    <n v="10"/>
    <n v="9"/>
    <n v="14.5"/>
    <n v="12.8"/>
    <n v="0.69299999999999995"/>
    <x v="1"/>
    <x v="0"/>
  </r>
  <r>
    <s v="MACRO REGION N - NE"/>
    <x v="1"/>
    <x v="0"/>
    <x v="3"/>
    <s v="Santiago Rodríguez"/>
    <n v="3"/>
    <s v="Fabián Milla"/>
    <s v="MACRO REGION N - NE3"/>
    <n v="5"/>
    <x v="2"/>
    <x v="13"/>
    <x v="12"/>
    <s v="Santiago RodríguezCausas IndirectasDebilidad en la Institucionalidad Forestal"/>
    <n v="2"/>
    <n v="4"/>
    <n v="3"/>
    <n v="3"/>
    <n v="3"/>
    <m/>
    <m/>
    <m/>
    <m/>
    <n v="15"/>
    <n v="3"/>
    <n v="2"/>
    <m/>
    <n v="37"/>
    <m/>
    <n v="8"/>
    <n v="4"/>
    <n v="10"/>
    <n v="11"/>
    <n v="0.52700000000000002"/>
    <x v="7"/>
    <x v="1"/>
  </r>
  <r>
    <s v="MACRO REGION N - NE"/>
    <x v="1"/>
    <x v="0"/>
    <x v="3"/>
    <s v="Santiago Rodríguez"/>
    <n v="3"/>
    <s v="Fabián Milla"/>
    <s v="MACRO REGION N - NE3"/>
    <n v="5"/>
    <x v="2"/>
    <x v="14"/>
    <x v="13"/>
    <s v="Santiago RodríguezCausas IndirectasDebilidad en las Políticas Públicas"/>
    <n v="3"/>
    <n v="3"/>
    <n v="2"/>
    <n v="2"/>
    <n v="2"/>
    <m/>
    <m/>
    <m/>
    <m/>
    <n v="12"/>
    <n v="2.4"/>
    <n v="4"/>
    <m/>
    <n v="50"/>
    <m/>
    <n v="8"/>
    <n v="8"/>
    <n v="12"/>
    <n v="12.000000000000002"/>
    <n v="0.63700000000000001"/>
    <x v="7"/>
    <x v="0"/>
  </r>
  <r>
    <s v="MACRO REGION N - NE"/>
    <x v="1"/>
    <x v="0"/>
    <x v="3"/>
    <s v="Santiago Rodríguez"/>
    <n v="3"/>
    <s v="Fabián Milla"/>
    <s v="MACRO REGION N - NE3"/>
    <n v="5"/>
    <x v="2"/>
    <x v="25"/>
    <x v="14"/>
    <s v="Santiago RodríguezCausas IndirectasTurismo: Expansión del área turística"/>
    <n v="1"/>
    <n v="1"/>
    <n v="1"/>
    <n v="1"/>
    <n v="1"/>
    <m/>
    <m/>
    <m/>
    <m/>
    <n v="5"/>
    <n v="1"/>
    <n v="5"/>
    <m/>
    <n v="30"/>
    <m/>
    <n v="0"/>
    <n v="3"/>
    <n v="1.5"/>
    <n v="2.2000000000000002"/>
    <n v="3.4000000000000002E-2"/>
    <x v="2"/>
    <x v="4"/>
  </r>
  <r>
    <s v="MACRO REGION N - NE"/>
    <x v="1"/>
    <x v="0"/>
    <x v="3"/>
    <s v="Santiago Rodríguez"/>
    <n v="3"/>
    <s v="Fabián Milla"/>
    <s v="MACRO REGION N - NE3"/>
    <n v="5"/>
    <x v="2"/>
    <x v="16"/>
    <x v="15"/>
    <s v="Santiago RodríguezCausas IndirectasInformalidad Mercado Leña/Carbón"/>
    <n v="2"/>
    <n v="3"/>
    <n v="3"/>
    <n v="3"/>
    <n v="3"/>
    <m/>
    <m/>
    <m/>
    <m/>
    <n v="14"/>
    <n v="2.8"/>
    <n v="3"/>
    <m/>
    <n v="29"/>
    <m/>
    <n v="5"/>
    <n v="8"/>
    <n v="9"/>
    <n v="10"/>
    <n v="0.46500000000000002"/>
    <x v="1"/>
    <x v="1"/>
  </r>
  <r>
    <s v="MACRO REGION N - NE"/>
    <x v="1"/>
    <x v="0"/>
    <x v="3"/>
    <s v="Santiago Rodríguez"/>
    <n v="3"/>
    <s v="Fabián Milla"/>
    <s v="MACRO REGION N - NE3"/>
    <n v="5"/>
    <x v="2"/>
    <x v="74"/>
    <x v="17"/>
    <s v="Santiago RodríguezCausas IndirectasPobreza -Desempleo"/>
    <n v="4"/>
    <n v="4"/>
    <n v="3"/>
    <n v="3"/>
    <n v="3"/>
    <m/>
    <m/>
    <m/>
    <m/>
    <n v="17"/>
    <n v="3.4"/>
    <n v="1"/>
    <m/>
    <n v="25"/>
    <m/>
    <n v="2"/>
    <n v="4"/>
    <n v="4"/>
    <n v="6.6000000000000005"/>
    <n v="0.30399999999999999"/>
    <x v="8"/>
    <x v="3"/>
  </r>
  <r>
    <s v="MACRO REGION N - NE"/>
    <x v="1"/>
    <x v="0"/>
    <x v="3"/>
    <s v="Santiago Rodríguez"/>
    <n v="3"/>
    <s v="Fabián Milla"/>
    <s v="MACRO REGION N - NE3"/>
    <n v="5"/>
    <x v="2"/>
    <x v="75"/>
    <x v="21"/>
    <s v="Santiago RodríguezCausas IndirectasDébil Educación Ambiental"/>
    <n v="3"/>
    <n v="3"/>
    <n v="2"/>
    <n v="2"/>
    <n v="2"/>
    <m/>
    <m/>
    <m/>
    <m/>
    <n v="12"/>
    <n v="2.4"/>
    <n v="4"/>
    <m/>
    <n v="17"/>
    <m/>
    <n v="5"/>
    <n v="7"/>
    <n v="8.5"/>
    <n v="9.2000000000000011"/>
    <n v="0.43099999999999999"/>
    <x v="6"/>
    <x v="1"/>
  </r>
  <r>
    <s v="MACRO REGION N - NE"/>
    <x v="1"/>
    <x v="0"/>
    <x v="3"/>
    <s v="Dajabón"/>
    <n v="4"/>
    <s v="Germán Rodríguez"/>
    <s v="MACRO REGION N - NE4"/>
    <n v="4"/>
    <x v="0"/>
    <x v="0"/>
    <x v="0"/>
    <s v="DajabónDeforestaciónAgricultura Comercial"/>
    <n v="1"/>
    <n v="4"/>
    <n v="2"/>
    <n v="3"/>
    <m/>
    <m/>
    <m/>
    <m/>
    <m/>
    <n v="10"/>
    <n v="2.5"/>
    <n v="5"/>
    <m/>
    <n v="30"/>
    <m/>
    <n v="7"/>
    <n v="9"/>
    <n v="11.5"/>
    <n v="11.200000000000001"/>
    <n v="0.56299999999999994"/>
    <x v="0"/>
    <x v="1"/>
  </r>
  <r>
    <s v="MACRO REGION N - NE"/>
    <x v="1"/>
    <x v="0"/>
    <x v="3"/>
    <s v="Dajabón"/>
    <n v="4"/>
    <s v="Germán Rodríguez"/>
    <s v="MACRO REGION N - NE4"/>
    <n v="4"/>
    <x v="0"/>
    <x v="1"/>
    <x v="1"/>
    <s v="DajabónDeforestaciónAgricultura migratoria/subsistencia"/>
    <n v="3"/>
    <n v="2"/>
    <n v="2"/>
    <n v="2"/>
    <m/>
    <m/>
    <m/>
    <m/>
    <m/>
    <n v="9"/>
    <n v="2.25"/>
    <n v="6"/>
    <m/>
    <n v="37"/>
    <m/>
    <n v="3"/>
    <n v="11"/>
    <n v="8.5"/>
    <n v="8.6000000000000014"/>
    <n v="0.39500000000000002"/>
    <x v="0"/>
    <x v="3"/>
  </r>
  <r>
    <s v="MACRO REGION N - NE"/>
    <x v="1"/>
    <x v="0"/>
    <x v="3"/>
    <s v="Dajabón"/>
    <n v="4"/>
    <s v="Germán Rodríguez"/>
    <s v="MACRO REGION N - NE4"/>
    <n v="4"/>
    <x v="0"/>
    <x v="2"/>
    <x v="2"/>
    <s v="DajabónDeforestaciónTala Ilegal de Bosque Natural "/>
    <n v="3"/>
    <n v="4"/>
    <n v="4"/>
    <n v="3"/>
    <m/>
    <m/>
    <m/>
    <m/>
    <m/>
    <n v="14"/>
    <n v="3.5"/>
    <n v="2"/>
    <m/>
    <n v="34"/>
    <m/>
    <n v="10"/>
    <n v="3"/>
    <n v="11.5"/>
    <n v="12.000000000000002"/>
    <n v="0.63700000000000001"/>
    <x v="1"/>
    <x v="0"/>
  </r>
  <r>
    <s v="MACRO REGION N - NE"/>
    <x v="1"/>
    <x v="0"/>
    <x v="3"/>
    <s v="Dajabón"/>
    <n v="4"/>
    <s v="Germán Rodríguez"/>
    <s v="MACRO REGION N - NE4"/>
    <n v="4"/>
    <x v="0"/>
    <x v="3"/>
    <x v="3"/>
    <s v="DajabónDeforestaciónInfraestructura"/>
    <n v="1"/>
    <n v="1"/>
    <n v="1"/>
    <n v="1"/>
    <m/>
    <m/>
    <m/>
    <m/>
    <m/>
    <n v="4"/>
    <n v="1"/>
    <n v="7"/>
    <m/>
    <n v="27"/>
    <m/>
    <n v="0"/>
    <n v="1"/>
    <n v="0.5"/>
    <n v="1.2000000000000002"/>
    <n v="0"/>
    <x v="2"/>
    <x v="4"/>
  </r>
  <r>
    <s v="MACRO REGION N - NE"/>
    <x v="1"/>
    <x v="0"/>
    <x v="3"/>
    <s v="Dajabón"/>
    <n v="4"/>
    <s v="Germán Rodríguez"/>
    <s v="MACRO REGION N - NE4"/>
    <n v="4"/>
    <x v="0"/>
    <x v="46"/>
    <x v="4"/>
    <s v="DajabónDeforestaciónGanadería Comercial"/>
    <n v="4"/>
    <n v="5"/>
    <n v="3"/>
    <n v="5"/>
    <m/>
    <m/>
    <m/>
    <m/>
    <m/>
    <n v="17"/>
    <n v="4.25"/>
    <n v="1"/>
    <m/>
    <n v="28"/>
    <m/>
    <n v="11"/>
    <n v="3"/>
    <n v="12.5"/>
    <n v="13.4"/>
    <n v="0.78800000000000003"/>
    <x v="3"/>
    <x v="0"/>
  </r>
  <r>
    <s v="MACRO REGION N - NE"/>
    <x v="1"/>
    <x v="0"/>
    <x v="3"/>
    <s v="Dajabón"/>
    <n v="4"/>
    <s v="Germán Rodríguez"/>
    <s v="MACRO REGION N - NE4"/>
    <n v="4"/>
    <x v="0"/>
    <x v="6"/>
    <x v="6"/>
    <s v="DajabónDeforestaciónIncendios Alta Intensidad"/>
    <n v="3"/>
    <n v="3"/>
    <n v="3"/>
    <n v="3"/>
    <m/>
    <m/>
    <m/>
    <m/>
    <m/>
    <n v="12"/>
    <n v="3"/>
    <n v="3"/>
    <m/>
    <n v="18"/>
    <m/>
    <n v="0"/>
    <n v="2"/>
    <n v="1"/>
    <n v="3.2"/>
    <n v="0.09"/>
    <x v="5"/>
    <x v="4"/>
  </r>
  <r>
    <s v="MACRO REGION N - NE"/>
    <x v="1"/>
    <x v="0"/>
    <x v="3"/>
    <s v="Dajabón"/>
    <n v="4"/>
    <s v="Germán Rodríguez"/>
    <s v="MACRO REGION N - NE4"/>
    <n v="4"/>
    <x v="0"/>
    <x v="76"/>
    <x v="1"/>
    <s v="DajabónDeforestaciónAgricultura migratoria/subsistencia"/>
    <n v="4"/>
    <n v="2"/>
    <n v="3"/>
    <n v="2"/>
    <m/>
    <m/>
    <m/>
    <m/>
    <m/>
    <n v="11"/>
    <n v="2.75"/>
    <n v="4"/>
    <m/>
    <n v="37"/>
    <m/>
    <n v="3"/>
    <n v="11"/>
    <n v="8.5"/>
    <n v="9"/>
    <n v="0.41899999999999998"/>
    <x v="0"/>
    <x v="1"/>
  </r>
  <r>
    <s v="MACRO REGION N - NE"/>
    <x v="1"/>
    <x v="0"/>
    <x v="3"/>
    <s v="Dajabón"/>
    <n v="4"/>
    <s v="Germán Rodríguez"/>
    <s v="MACRO REGION N - NE4"/>
    <n v="4"/>
    <x v="1"/>
    <x v="7"/>
    <x v="7"/>
    <s v="DajabónDegradaciónPlanes de Manejo mal gestionados/mal ejecutados"/>
    <n v="2"/>
    <n v="2"/>
    <n v="4"/>
    <n v="2"/>
    <m/>
    <m/>
    <m/>
    <m/>
    <m/>
    <n v="10"/>
    <n v="2.5"/>
    <n v="4"/>
    <m/>
    <n v="33"/>
    <m/>
    <n v="9"/>
    <n v="4"/>
    <n v="11"/>
    <n v="10.8"/>
    <n v="0.51600000000000001"/>
    <x v="1"/>
    <x v="1"/>
  </r>
  <r>
    <s v="MACRO REGION N - NE"/>
    <x v="1"/>
    <x v="0"/>
    <x v="3"/>
    <s v="Dajabón"/>
    <n v="4"/>
    <s v="Germán Rodríguez"/>
    <s v="MACRO REGION N - NE4"/>
    <n v="4"/>
    <x v="1"/>
    <x v="8"/>
    <x v="8"/>
    <s v="DajabónDegradaciónIncendios Mediana y Baja Intensidad"/>
    <n v="4"/>
    <n v="3"/>
    <n v="3"/>
    <n v="2"/>
    <m/>
    <m/>
    <m/>
    <m/>
    <m/>
    <n v="12"/>
    <n v="3"/>
    <n v="3"/>
    <m/>
    <n v="30"/>
    <m/>
    <n v="1"/>
    <n v="7"/>
    <n v="4.5"/>
    <n v="6"/>
    <n v="0.27200000000000002"/>
    <x v="5"/>
    <x v="3"/>
  </r>
  <r>
    <s v="MACRO REGION N - NE"/>
    <x v="1"/>
    <x v="0"/>
    <x v="3"/>
    <s v="Dajabón"/>
    <n v="4"/>
    <s v="Germán Rodríguez"/>
    <s v="MACRO REGION N - NE4"/>
    <n v="4"/>
    <x v="1"/>
    <x v="9"/>
    <x v="9"/>
    <s v="DajabónDegradaciónPastoreo de ganado en bosques"/>
    <n v="3"/>
    <n v="3"/>
    <n v="3"/>
    <n v="4"/>
    <m/>
    <m/>
    <m/>
    <m/>
    <m/>
    <n v="13"/>
    <n v="3.25"/>
    <n v="2"/>
    <m/>
    <n v="29"/>
    <m/>
    <n v="11"/>
    <n v="8"/>
    <n v="15"/>
    <n v="14.6"/>
    <n v="0.88500000000000001"/>
    <x v="3"/>
    <x v="2"/>
  </r>
  <r>
    <s v="MACRO REGION N - NE"/>
    <x v="1"/>
    <x v="0"/>
    <x v="3"/>
    <s v="Dajabón"/>
    <n v="4"/>
    <s v="Germán Rodríguez"/>
    <s v="MACRO REGION N - NE4"/>
    <n v="4"/>
    <x v="1"/>
    <x v="10"/>
    <x v="10"/>
    <s v="DajabónDegradaciónExtracción de Madera Leña/Carbón"/>
    <n v="4"/>
    <n v="4"/>
    <n v="5"/>
    <n v="4"/>
    <m/>
    <m/>
    <m/>
    <m/>
    <m/>
    <n v="17"/>
    <n v="4.25"/>
    <n v="1"/>
    <m/>
    <n v="31"/>
    <m/>
    <n v="10"/>
    <n v="9"/>
    <n v="14.5"/>
    <n v="15.000000000000002"/>
    <n v="0.92900000000000005"/>
    <x v="1"/>
    <x v="2"/>
  </r>
  <r>
    <s v="MACRO REGION N - NE"/>
    <x v="1"/>
    <x v="0"/>
    <x v="3"/>
    <s v="Dajabón"/>
    <n v="4"/>
    <s v="Germán Rodríguez"/>
    <s v="MACRO REGION N - NE4"/>
    <n v="4"/>
    <x v="2"/>
    <x v="77"/>
    <x v="13"/>
    <s v="DajabónCausas IndirectasDebilidad en las Políticas Públicas"/>
    <n v="3"/>
    <n v="2"/>
    <n v="4"/>
    <n v="3"/>
    <m/>
    <m/>
    <m/>
    <m/>
    <m/>
    <n v="12"/>
    <n v="3"/>
    <n v="3"/>
    <m/>
    <n v="50"/>
    <m/>
    <n v="8"/>
    <n v="8"/>
    <n v="12"/>
    <n v="12.000000000000002"/>
    <n v="0.63700000000000001"/>
    <x v="7"/>
    <x v="0"/>
  </r>
  <r>
    <s v="MACRO REGION N - NE"/>
    <x v="1"/>
    <x v="0"/>
    <x v="3"/>
    <s v="Dajabón"/>
    <n v="4"/>
    <s v="Germán Rodríguez"/>
    <s v="MACRO REGION N - NE4"/>
    <n v="4"/>
    <x v="1"/>
    <x v="78"/>
    <x v="26"/>
    <s v="DajabónDegradaciónIntroducción Especies Exóticas/Invasoras"/>
    <n v="3"/>
    <n v="3"/>
    <n v="2"/>
    <n v="2"/>
    <m/>
    <m/>
    <m/>
    <m/>
    <m/>
    <n v="10"/>
    <n v="2.5"/>
    <n v="4"/>
    <m/>
    <n v="18"/>
    <m/>
    <n v="2"/>
    <n v="4"/>
    <n v="4"/>
    <n v="5.2"/>
    <n v="0.214"/>
    <x v="9"/>
    <x v="3"/>
  </r>
  <r>
    <s v="MACRO REGION N - NE"/>
    <x v="1"/>
    <x v="0"/>
    <x v="3"/>
    <s v="Dajabón"/>
    <n v="4"/>
    <s v="Germán Rodríguez"/>
    <s v="MACRO REGION N - NE4"/>
    <n v="4"/>
    <x v="2"/>
    <x v="13"/>
    <x v="12"/>
    <s v="DajabónCausas IndirectasDebilidad en la Institucionalidad Forestal"/>
    <n v="2"/>
    <n v="4"/>
    <n v="4"/>
    <n v="4"/>
    <m/>
    <m/>
    <m/>
    <m/>
    <m/>
    <n v="14"/>
    <n v="3.5"/>
    <n v="4"/>
    <m/>
    <n v="37"/>
    <m/>
    <n v="8"/>
    <n v="4"/>
    <n v="10"/>
    <n v="10.8"/>
    <n v="0.51600000000000001"/>
    <x v="7"/>
    <x v="1"/>
  </r>
  <r>
    <s v="MACRO REGION N - NE"/>
    <x v="1"/>
    <x v="0"/>
    <x v="3"/>
    <s v="Dajabón"/>
    <n v="4"/>
    <s v="Germán Rodríguez"/>
    <s v="MACRO REGION N - NE4"/>
    <n v="4"/>
    <x v="2"/>
    <x v="14"/>
    <x v="13"/>
    <s v="DajabónCausas IndirectasDebilidad en las Políticas Públicas"/>
    <n v="4"/>
    <n v="4"/>
    <n v="5"/>
    <n v="5"/>
    <m/>
    <m/>
    <m/>
    <m/>
    <m/>
    <n v="18"/>
    <n v="4.5"/>
    <n v="1"/>
    <m/>
    <n v="50"/>
    <m/>
    <n v="8"/>
    <n v="8"/>
    <n v="12"/>
    <n v="13.200000000000001"/>
    <n v="0.77200000000000002"/>
    <x v="7"/>
    <x v="0"/>
  </r>
  <r>
    <s v="MACRO REGION N - NE"/>
    <x v="1"/>
    <x v="0"/>
    <x v="3"/>
    <s v="Dajabón"/>
    <n v="4"/>
    <s v="Germán Rodríguez"/>
    <s v="MACRO REGION N - NE4"/>
    <n v="4"/>
    <x v="2"/>
    <x v="25"/>
    <x v="14"/>
    <s v="DajabónCausas IndirectasTurismo: Expansión del área turística"/>
    <n v="3"/>
    <n v="1"/>
    <n v="1"/>
    <n v="1"/>
    <m/>
    <m/>
    <m/>
    <m/>
    <m/>
    <n v="6"/>
    <n v="1.5"/>
    <n v="8"/>
    <m/>
    <n v="30"/>
    <m/>
    <n v="0"/>
    <n v="3"/>
    <n v="1.5"/>
    <n v="2.4000000000000004"/>
    <n v="0.05"/>
    <x v="2"/>
    <x v="4"/>
  </r>
  <r>
    <s v="MACRO REGION N - NE"/>
    <x v="1"/>
    <x v="0"/>
    <x v="3"/>
    <s v="Dajabón"/>
    <n v="4"/>
    <s v="Germán Rodríguez"/>
    <s v="MACRO REGION N - NE4"/>
    <n v="4"/>
    <x v="2"/>
    <x v="16"/>
    <x v="15"/>
    <s v="DajabónCausas IndirectasInformalidad Mercado Leña/Carbón"/>
    <n v="4"/>
    <n v="3"/>
    <n v="3"/>
    <n v="3"/>
    <m/>
    <m/>
    <m/>
    <m/>
    <m/>
    <n v="13"/>
    <n v="3.25"/>
    <n v="5"/>
    <m/>
    <n v="29"/>
    <m/>
    <n v="5"/>
    <n v="8"/>
    <n v="9"/>
    <n v="9.8000000000000007"/>
    <n v="0.45900000000000002"/>
    <x v="1"/>
    <x v="1"/>
  </r>
  <r>
    <s v="MACRO REGION N - NE"/>
    <x v="1"/>
    <x v="0"/>
    <x v="3"/>
    <s v="Dajabón"/>
    <n v="4"/>
    <s v="Germán Rodríguez"/>
    <s v="MACRO REGION N - NE4"/>
    <n v="4"/>
    <x v="2"/>
    <x v="49"/>
    <x v="21"/>
    <s v="DajabónCausas IndirectasDébil Educación Ambiental"/>
    <n v="4"/>
    <n v="4"/>
    <n v="4"/>
    <n v="4"/>
    <m/>
    <m/>
    <m/>
    <m/>
    <m/>
    <n v="16"/>
    <n v="4"/>
    <n v="2"/>
    <m/>
    <n v="17"/>
    <m/>
    <n v="5"/>
    <n v="7"/>
    <n v="8.5"/>
    <n v="10"/>
    <n v="0.46500000000000002"/>
    <x v="6"/>
    <x v="1"/>
  </r>
  <r>
    <s v="MACRO REGION N - NE"/>
    <x v="1"/>
    <x v="0"/>
    <x v="3"/>
    <s v="Dajabón"/>
    <n v="4"/>
    <s v="Germán Rodríguez"/>
    <s v="MACRO REGION N - NE4"/>
    <n v="4"/>
    <x v="2"/>
    <x v="79"/>
    <x v="18"/>
    <s v="DajabónCausas IndirectasInsumos Energéticos (Biomasa)"/>
    <n v="2"/>
    <n v="1"/>
    <n v="3"/>
    <n v="3"/>
    <m/>
    <m/>
    <m/>
    <m/>
    <m/>
    <n v="9"/>
    <n v="2.25"/>
    <n v="7"/>
    <m/>
    <n v="3"/>
    <m/>
    <n v="0"/>
    <n v="0"/>
    <n v="0"/>
    <n v="1.8"/>
    <n v="1.6E-2"/>
    <x v="9"/>
    <x v="4"/>
  </r>
  <r>
    <s v="MACRO REGION N - NE"/>
    <x v="1"/>
    <x v="0"/>
    <x v="3"/>
    <s v="Dajabón"/>
    <n v="4"/>
    <s v="Germán Rodríguez"/>
    <s v="MACRO REGION N - NE4"/>
    <n v="4"/>
    <x v="2"/>
    <x v="80"/>
    <x v="22"/>
    <s v="DajabónCausas IndirectasAusencia de Incentivos Forestales"/>
    <n v="3"/>
    <n v="4"/>
    <n v="4"/>
    <n v="4"/>
    <m/>
    <m/>
    <m/>
    <m/>
    <m/>
    <n v="15"/>
    <n v="3.75"/>
    <n v="3"/>
    <m/>
    <n v="7"/>
    <m/>
    <n v="3"/>
    <n v="0"/>
    <n v="3"/>
    <n v="5.4"/>
    <n v="0.222"/>
    <x v="1"/>
    <x v="3"/>
  </r>
  <r>
    <s v="MACRO REGION N - NE"/>
    <x v="1"/>
    <x v="0"/>
    <x v="3"/>
    <s v="Dajabón"/>
    <n v="4"/>
    <s v="Germán Rodríguez"/>
    <s v="MACRO REGION N - NE4"/>
    <n v="4"/>
    <x v="2"/>
    <x v="81"/>
    <x v="17"/>
    <s v="DajabónCausas IndirectasPobreza -Desempleo"/>
    <n v="4"/>
    <n v="3"/>
    <n v="2"/>
    <n v="2"/>
    <m/>
    <m/>
    <m/>
    <m/>
    <m/>
    <n v="11"/>
    <n v="2.75"/>
    <n v="6"/>
    <m/>
    <n v="25"/>
    <m/>
    <n v="2"/>
    <n v="4"/>
    <n v="4"/>
    <n v="5.4"/>
    <n v="0.222"/>
    <x v="8"/>
    <x v="3"/>
  </r>
  <r>
    <s v="MACRO REGION N - NE"/>
    <x v="1"/>
    <x v="0"/>
    <x v="1"/>
    <s v="La Vega"/>
    <n v="5"/>
    <s v="Astrid Holmgren"/>
    <s v="MACRO REGION N - NE5"/>
    <n v="7"/>
    <x v="0"/>
    <x v="0"/>
    <x v="0"/>
    <s v="La VegaDeforestaciónAgricultura Comercial"/>
    <n v="5"/>
    <n v="4"/>
    <n v="5"/>
    <n v="5"/>
    <n v="5"/>
    <n v="5"/>
    <n v="5"/>
    <m/>
    <m/>
    <n v="34"/>
    <n v="4.8571428571428568"/>
    <n v="1"/>
    <m/>
    <n v="30"/>
    <m/>
    <n v="7"/>
    <n v="9"/>
    <n v="11.5"/>
    <n v="16"/>
    <n v="0.96199999999999997"/>
    <x v="0"/>
    <x v="2"/>
  </r>
  <r>
    <s v="MACRO REGION N - NE"/>
    <x v="1"/>
    <x v="0"/>
    <x v="1"/>
    <s v="La Vega"/>
    <n v="5"/>
    <s v="Astrid Holmgren"/>
    <s v="MACRO REGION N - NE5"/>
    <n v="7"/>
    <x v="0"/>
    <x v="1"/>
    <x v="1"/>
    <s v="La VegaDeforestaciónAgricultura migratoria/subsistencia"/>
    <n v="4"/>
    <n v="1"/>
    <n v="1"/>
    <n v="3"/>
    <n v="1"/>
    <n v="1"/>
    <n v="1"/>
    <m/>
    <m/>
    <n v="12"/>
    <n v="1.7142857142857142"/>
    <n v="6"/>
    <m/>
    <n v="37"/>
    <m/>
    <n v="3"/>
    <n v="11"/>
    <n v="8.5"/>
    <n v="9.2000000000000011"/>
    <n v="0.43099999999999999"/>
    <x v="0"/>
    <x v="1"/>
  </r>
  <r>
    <s v="MACRO REGION N - NE"/>
    <x v="1"/>
    <x v="0"/>
    <x v="1"/>
    <s v="La Vega"/>
    <n v="5"/>
    <s v="Astrid Holmgren"/>
    <s v="MACRO REGION N - NE5"/>
    <n v="7"/>
    <x v="0"/>
    <x v="2"/>
    <x v="2"/>
    <s v="La VegaDeforestaciónTala Ilegal de Bosque Natural "/>
    <n v="2"/>
    <n v="1"/>
    <n v="2"/>
    <n v="3"/>
    <n v="1"/>
    <n v="1"/>
    <n v="1"/>
    <m/>
    <m/>
    <n v="11"/>
    <n v="1.5714285714285714"/>
    <n v="7"/>
    <m/>
    <n v="34"/>
    <m/>
    <n v="10"/>
    <n v="3"/>
    <n v="11.5"/>
    <n v="11.400000000000002"/>
    <n v="0.58099999999999996"/>
    <x v="1"/>
    <x v="1"/>
  </r>
  <r>
    <s v="MACRO REGION N - NE"/>
    <x v="1"/>
    <x v="0"/>
    <x v="1"/>
    <s v="La Vega"/>
    <n v="5"/>
    <s v="Astrid Holmgren"/>
    <s v="MACRO REGION N - NE5"/>
    <n v="7"/>
    <x v="0"/>
    <x v="3"/>
    <x v="3"/>
    <s v="La VegaDeforestaciónInfraestructura"/>
    <n v="4"/>
    <n v="2"/>
    <n v="4"/>
    <n v="3"/>
    <n v="4"/>
    <n v="2"/>
    <n v="2"/>
    <m/>
    <m/>
    <n v="21"/>
    <n v="3"/>
    <n v="2"/>
    <m/>
    <n v="27"/>
    <m/>
    <n v="0"/>
    <n v="1"/>
    <n v="0.5"/>
    <n v="4.6000000000000005"/>
    <n v="0.17799999999999999"/>
    <x v="2"/>
    <x v="4"/>
  </r>
  <r>
    <s v="MACRO REGION N - NE"/>
    <x v="1"/>
    <x v="0"/>
    <x v="1"/>
    <s v="La Vega"/>
    <n v="5"/>
    <s v="Astrid Holmgren"/>
    <s v="MACRO REGION N - NE5"/>
    <n v="7"/>
    <x v="2"/>
    <x v="25"/>
    <x v="14"/>
    <s v="La VegaCausas IndirectasTurismo: Expansión del área turística"/>
    <n v="4"/>
    <n v="2"/>
    <n v="2"/>
    <n v="1"/>
    <n v="1"/>
    <n v="3"/>
    <n v="3"/>
    <m/>
    <m/>
    <n v="16"/>
    <n v="2.2857142857142856"/>
    <n v="5"/>
    <m/>
    <n v="30"/>
    <m/>
    <n v="0"/>
    <n v="3"/>
    <n v="1.5"/>
    <n v="4.4000000000000004"/>
    <n v="0.152"/>
    <x v="2"/>
    <x v="4"/>
  </r>
  <r>
    <s v="MACRO REGION N - NE"/>
    <x v="1"/>
    <x v="0"/>
    <x v="1"/>
    <s v="La Vega"/>
    <n v="5"/>
    <s v="Astrid Holmgren"/>
    <s v="MACRO REGION N - NE5"/>
    <n v="7"/>
    <x v="0"/>
    <x v="82"/>
    <x v="5"/>
    <s v="La VegaDeforestaciónMinería a cielo abierto"/>
    <n v="2"/>
    <n v="2"/>
    <n v="2"/>
    <n v="1"/>
    <n v="1"/>
    <n v="1"/>
    <n v="1"/>
    <m/>
    <m/>
    <n v="10"/>
    <n v="1.4285714285714286"/>
    <n v="8"/>
    <m/>
    <n v="24"/>
    <m/>
    <n v="4"/>
    <n v="3"/>
    <n v="5.5"/>
    <n v="6.4"/>
    <n v="0.28799999999999998"/>
    <x v="4"/>
    <x v="3"/>
  </r>
  <r>
    <s v="MACRO REGION N - NE"/>
    <x v="1"/>
    <x v="0"/>
    <x v="1"/>
    <s v="La Vega"/>
    <n v="5"/>
    <s v="Astrid Holmgren"/>
    <s v="MACRO REGION N - NE5"/>
    <n v="7"/>
    <x v="0"/>
    <x v="4"/>
    <x v="4"/>
    <s v="La VegaDeforestaciónGanadería Comercial"/>
    <n v="1"/>
    <n v="1"/>
    <n v="3"/>
    <n v="3"/>
    <n v="4"/>
    <n v="4"/>
    <n v="4"/>
    <m/>
    <m/>
    <n v="20"/>
    <n v="2.8571428571428572"/>
    <n v="3"/>
    <m/>
    <n v="28"/>
    <m/>
    <n v="11"/>
    <n v="3"/>
    <n v="12.5"/>
    <n v="14"/>
    <n v="0.82899999999999996"/>
    <x v="3"/>
    <x v="2"/>
  </r>
  <r>
    <s v="MACRO REGION N - NE"/>
    <x v="1"/>
    <x v="0"/>
    <x v="1"/>
    <s v="La Vega"/>
    <n v="5"/>
    <s v="Astrid Holmgren"/>
    <s v="MACRO REGION N - NE5"/>
    <n v="7"/>
    <x v="0"/>
    <x v="6"/>
    <x v="6"/>
    <s v="La VegaDeforestaciónIncendios Alta Intensidad"/>
    <n v="2"/>
    <n v="2"/>
    <n v="2"/>
    <n v="3"/>
    <n v="3"/>
    <n v="3"/>
    <n v="4"/>
    <m/>
    <m/>
    <n v="19"/>
    <n v="2.7142857142857144"/>
    <n v="4"/>
    <m/>
    <n v="18"/>
    <m/>
    <n v="0"/>
    <n v="2"/>
    <n v="1"/>
    <n v="4.6000000000000005"/>
    <n v="0.17799999999999999"/>
    <x v="5"/>
    <x v="4"/>
  </r>
  <r>
    <s v="MACRO REGION N - NE"/>
    <x v="1"/>
    <x v="0"/>
    <x v="1"/>
    <s v="La Vega"/>
    <n v="5"/>
    <s v="Astrid Holmgren"/>
    <s v="MACRO REGION N - NE5"/>
    <n v="7"/>
    <x v="1"/>
    <x v="7"/>
    <x v="7"/>
    <s v="La VegaDegradaciónPlanes de Manejo mal gestionados/mal ejecutados"/>
    <n v="2"/>
    <n v="2"/>
    <n v="2"/>
    <n v="1"/>
    <n v="1"/>
    <n v="1"/>
    <n v="1"/>
    <m/>
    <m/>
    <n v="10"/>
    <n v="1.4285714285714286"/>
    <n v="7"/>
    <m/>
    <n v="33"/>
    <m/>
    <n v="9"/>
    <n v="4"/>
    <n v="11"/>
    <n v="10.8"/>
    <n v="0.51600000000000001"/>
    <x v="1"/>
    <x v="1"/>
  </r>
  <r>
    <s v="MACRO REGION N - NE"/>
    <x v="1"/>
    <x v="0"/>
    <x v="1"/>
    <s v="La Vega"/>
    <n v="5"/>
    <s v="Astrid Holmgren"/>
    <s v="MACRO REGION N - NE5"/>
    <n v="7"/>
    <x v="1"/>
    <x v="8"/>
    <x v="8"/>
    <s v="La VegaDegradaciónIncendios Mediana y Baja Intensidad"/>
    <n v="4"/>
    <n v="2"/>
    <n v="2"/>
    <n v="3"/>
    <n v="3"/>
    <n v="3"/>
    <n v="3"/>
    <m/>
    <m/>
    <n v="20"/>
    <n v="2.8571428571428572"/>
    <n v="1"/>
    <m/>
    <n v="30"/>
    <m/>
    <n v="1"/>
    <n v="7"/>
    <n v="4.5"/>
    <n v="7.6"/>
    <n v="0.35399999999999998"/>
    <x v="5"/>
    <x v="3"/>
  </r>
  <r>
    <s v="MACRO REGION N - NE"/>
    <x v="1"/>
    <x v="0"/>
    <x v="1"/>
    <s v="La Vega"/>
    <n v="5"/>
    <s v="Astrid Holmgren"/>
    <s v="MACRO REGION N - NE5"/>
    <n v="7"/>
    <x v="1"/>
    <x v="9"/>
    <x v="9"/>
    <s v="La VegaDegradaciónPastoreo de ganado en bosques"/>
    <n v="2"/>
    <n v="2"/>
    <n v="3"/>
    <n v="3"/>
    <n v="1"/>
    <n v="1"/>
    <n v="1"/>
    <m/>
    <m/>
    <n v="13"/>
    <n v="1.8571428571428572"/>
    <n v="6"/>
    <m/>
    <n v="29"/>
    <m/>
    <n v="11"/>
    <n v="8"/>
    <n v="15"/>
    <n v="14.6"/>
    <n v="0.88500000000000001"/>
    <x v="3"/>
    <x v="2"/>
  </r>
  <r>
    <s v="MACRO REGION N - NE"/>
    <x v="1"/>
    <x v="0"/>
    <x v="1"/>
    <s v="La Vega"/>
    <n v="5"/>
    <s v="Astrid Holmgren"/>
    <s v="MACRO REGION N - NE5"/>
    <n v="7"/>
    <x v="1"/>
    <x v="10"/>
    <x v="10"/>
    <s v="La VegaDegradaciónExtracción de Madera Leña/Carbón"/>
    <n v="2"/>
    <n v="1"/>
    <n v="1"/>
    <n v="1"/>
    <n v="1"/>
    <n v="1"/>
    <n v="1"/>
    <m/>
    <m/>
    <n v="8"/>
    <n v="1.1428571428571428"/>
    <n v="8"/>
    <m/>
    <n v="31"/>
    <m/>
    <n v="10"/>
    <n v="9"/>
    <n v="14.5"/>
    <n v="13.200000000000001"/>
    <n v="0.77200000000000002"/>
    <x v="1"/>
    <x v="0"/>
  </r>
  <r>
    <s v="MACRO REGION N - NE"/>
    <x v="1"/>
    <x v="0"/>
    <x v="1"/>
    <s v="La Vega"/>
    <n v="5"/>
    <s v="Astrid Holmgren"/>
    <s v="MACRO REGION N - NE5"/>
    <n v="7"/>
    <x v="0"/>
    <x v="83"/>
    <x v="1"/>
    <s v="La VegaDeforestaciónAgricultura migratoria/subsistencia"/>
    <n v="1"/>
    <n v="2"/>
    <n v="2"/>
    <n v="2"/>
    <n v="3"/>
    <n v="3"/>
    <n v="3"/>
    <m/>
    <m/>
    <n v="16"/>
    <n v="2.2857142857142856"/>
    <n v="4"/>
    <m/>
    <n v="37"/>
    <m/>
    <n v="3"/>
    <n v="11"/>
    <n v="8.5"/>
    <n v="10"/>
    <n v="0.46500000000000002"/>
    <x v="0"/>
    <x v="1"/>
  </r>
  <r>
    <s v="MACRO REGION N - NE"/>
    <x v="1"/>
    <x v="0"/>
    <x v="1"/>
    <s v="La Vega"/>
    <n v="5"/>
    <s v="Astrid Holmgren"/>
    <s v="MACRO REGION N - NE5"/>
    <n v="7"/>
    <x v="1"/>
    <x v="84"/>
    <x v="26"/>
    <s v="La VegaDegradaciónIntroducción Especies Exóticas/Invasoras"/>
    <n v="1"/>
    <n v="3"/>
    <n v="3"/>
    <n v="2"/>
    <n v="2"/>
    <n v="2"/>
    <n v="2"/>
    <m/>
    <m/>
    <n v="15"/>
    <n v="2.1428571428571428"/>
    <n v="5"/>
    <m/>
    <n v="18"/>
    <m/>
    <n v="2"/>
    <n v="4"/>
    <n v="4"/>
    <n v="6.2"/>
    <n v="0.28000000000000003"/>
    <x v="9"/>
    <x v="3"/>
  </r>
  <r>
    <s v="MACRO REGION N - NE"/>
    <x v="1"/>
    <x v="0"/>
    <x v="1"/>
    <s v="La Vega"/>
    <n v="5"/>
    <s v="Astrid Holmgren"/>
    <s v="MACRO REGION N - NE5"/>
    <n v="7"/>
    <x v="1"/>
    <x v="85"/>
    <x v="7"/>
    <s v="La VegaDegradaciónPlanes de Manejo mal gestionados/mal ejecutados"/>
    <n v="3"/>
    <n v="3"/>
    <n v="3"/>
    <n v="2"/>
    <n v="2"/>
    <n v="2"/>
    <n v="2"/>
    <m/>
    <m/>
    <n v="17"/>
    <n v="2.4285714285714284"/>
    <n v="3"/>
    <m/>
    <n v="33"/>
    <m/>
    <n v="9"/>
    <n v="4"/>
    <n v="11"/>
    <n v="12.200000000000001"/>
    <n v="0.64900000000000002"/>
    <x v="1"/>
    <x v="0"/>
  </r>
  <r>
    <s v="MACRO REGION N - NE"/>
    <x v="1"/>
    <x v="0"/>
    <x v="1"/>
    <s v="La Vega"/>
    <n v="5"/>
    <s v="Astrid Holmgren"/>
    <s v="MACRO REGION N - NE5"/>
    <n v="7"/>
    <x v="1"/>
    <x v="3"/>
    <x v="3"/>
    <s v="La VegaDegradaciónInfraestructura"/>
    <n v="2"/>
    <n v="2"/>
    <n v="3"/>
    <n v="3"/>
    <n v="3"/>
    <n v="3"/>
    <n v="3"/>
    <m/>
    <m/>
    <n v="19"/>
    <n v="2.7142857142857144"/>
    <n v="2"/>
    <m/>
    <n v="27"/>
    <m/>
    <n v="0"/>
    <n v="1"/>
    <n v="0.5"/>
    <n v="4.2"/>
    <n v="0.14899999999999999"/>
    <x v="2"/>
    <x v="4"/>
  </r>
  <r>
    <s v="MACRO REGION N - NE"/>
    <x v="1"/>
    <x v="0"/>
    <x v="1"/>
    <s v="La Vega"/>
    <n v="5"/>
    <s v="Astrid Holmgren"/>
    <s v="MACRO REGION N - NE5"/>
    <n v="7"/>
    <x v="1"/>
    <x v="86"/>
    <x v="23"/>
    <s v="La VegaDegradaciónDesastres Naturales"/>
    <n v="2"/>
    <n v="2"/>
    <n v="2"/>
    <n v="1"/>
    <n v="1"/>
    <n v="1"/>
    <n v="1"/>
    <m/>
    <m/>
    <n v="10"/>
    <n v="1.4285714285714286"/>
    <n v="7"/>
    <m/>
    <n v="15"/>
    <m/>
    <n v="2"/>
    <n v="1"/>
    <n v="2.5"/>
    <n v="4"/>
    <n v="0.13900000000000001"/>
    <x v="10"/>
    <x v="4"/>
  </r>
  <r>
    <s v="MACRO REGION N - NE"/>
    <x v="1"/>
    <x v="0"/>
    <x v="1"/>
    <s v="La Vega"/>
    <n v="5"/>
    <s v="Astrid Holmgren"/>
    <s v="MACRO REGION N - NE5"/>
    <n v="7"/>
    <x v="2"/>
    <x v="13"/>
    <x v="12"/>
    <s v="La VegaCausas IndirectasDebilidad en la Institucionalidad Forestal"/>
    <n v="5"/>
    <n v="3"/>
    <n v="3"/>
    <n v="3"/>
    <n v="4"/>
    <n v="4"/>
    <n v="4"/>
    <m/>
    <m/>
    <n v="26"/>
    <n v="3.7142857142857144"/>
    <n v="4"/>
    <m/>
    <n v="37"/>
    <m/>
    <n v="8"/>
    <n v="4"/>
    <n v="10"/>
    <n v="13.2"/>
    <n v="0.76500000000000001"/>
    <x v="7"/>
    <x v="0"/>
  </r>
  <r>
    <s v="MACRO REGION N - NE"/>
    <x v="1"/>
    <x v="0"/>
    <x v="1"/>
    <s v="La Vega"/>
    <n v="5"/>
    <s v="Astrid Holmgren"/>
    <s v="MACRO REGION N - NE5"/>
    <n v="7"/>
    <x v="2"/>
    <x v="14"/>
    <x v="13"/>
    <s v="La VegaCausas IndirectasDebilidad en las Políticas Públicas"/>
    <n v="3"/>
    <n v="4"/>
    <n v="4"/>
    <n v="4"/>
    <n v="4"/>
    <n v="4"/>
    <n v="4"/>
    <m/>
    <m/>
    <n v="27"/>
    <n v="3.8571428571428572"/>
    <n v="3"/>
    <m/>
    <n v="50"/>
    <m/>
    <n v="8"/>
    <n v="8"/>
    <n v="12"/>
    <n v="15.000000000000002"/>
    <n v="0.92900000000000005"/>
    <x v="7"/>
    <x v="2"/>
  </r>
  <r>
    <s v="MACRO REGION N - NE"/>
    <x v="1"/>
    <x v="0"/>
    <x v="1"/>
    <s v="La Vega"/>
    <n v="5"/>
    <s v="Astrid Holmgren"/>
    <s v="MACRO REGION N - NE5"/>
    <n v="7"/>
    <x v="2"/>
    <x v="25"/>
    <x v="14"/>
    <s v="La VegaCausas IndirectasTurismo: Expansión del área turística"/>
    <n v="3"/>
    <n v="3"/>
    <n v="3"/>
    <n v="2"/>
    <n v="2"/>
    <n v="2"/>
    <n v="2"/>
    <m/>
    <m/>
    <n v="17"/>
    <n v="2.4285714285714284"/>
    <n v="7"/>
    <m/>
    <n v="30"/>
    <m/>
    <n v="0"/>
    <n v="3"/>
    <n v="1.5"/>
    <n v="4.6000000000000005"/>
    <n v="0.17799999999999999"/>
    <x v="2"/>
    <x v="4"/>
  </r>
  <r>
    <s v="MACRO REGION N - NE"/>
    <x v="1"/>
    <x v="0"/>
    <x v="1"/>
    <s v="La Vega"/>
    <n v="5"/>
    <s v="Astrid Holmgren"/>
    <s v="MACRO REGION N - NE5"/>
    <n v="7"/>
    <x v="2"/>
    <x v="16"/>
    <x v="15"/>
    <s v="La VegaCausas IndirectasInformalidad Mercado Leña/Carbón"/>
    <n v="1"/>
    <n v="1"/>
    <n v="1"/>
    <n v="2"/>
    <n v="2"/>
    <n v="2"/>
    <n v="2"/>
    <m/>
    <m/>
    <n v="11"/>
    <n v="1.5714285714285714"/>
    <n v="8"/>
    <m/>
    <n v="29"/>
    <m/>
    <n v="5"/>
    <n v="8"/>
    <n v="9"/>
    <n v="9.4"/>
    <n v="0.439"/>
    <x v="1"/>
    <x v="1"/>
  </r>
  <r>
    <s v="MACRO REGION N - NE"/>
    <x v="1"/>
    <x v="0"/>
    <x v="1"/>
    <s v="La Vega"/>
    <n v="5"/>
    <s v="Astrid Holmgren"/>
    <s v="MACRO REGION N - NE5"/>
    <n v="7"/>
    <x v="2"/>
    <x v="87"/>
    <x v="17"/>
    <s v="La VegaCausas IndirectasPobreza -Desempleo"/>
    <n v="3"/>
    <n v="4"/>
    <n v="4"/>
    <n v="2"/>
    <n v="2"/>
    <n v="2"/>
    <n v="2"/>
    <m/>
    <m/>
    <n v="19"/>
    <n v="2.7142857142857144"/>
    <n v="6"/>
    <m/>
    <n v="25"/>
    <m/>
    <n v="2"/>
    <n v="4"/>
    <n v="4"/>
    <n v="7"/>
    <n v="0.33200000000000002"/>
    <x v="8"/>
    <x v="3"/>
  </r>
  <r>
    <s v="MACRO REGION N - NE"/>
    <x v="1"/>
    <x v="0"/>
    <x v="1"/>
    <s v="La Vega"/>
    <n v="5"/>
    <s v="Astrid Holmgren"/>
    <s v="MACRO REGION N - NE5"/>
    <n v="7"/>
    <x v="2"/>
    <x v="88"/>
    <x v="13"/>
    <s v="La VegaCausas IndirectasDebilidad en las Políticas Públicas"/>
    <n v="3"/>
    <n v="5"/>
    <n v="5"/>
    <n v="4"/>
    <n v="4"/>
    <n v="4"/>
    <n v="4"/>
    <m/>
    <m/>
    <n v="29"/>
    <n v="4.1428571428571432"/>
    <n v="2"/>
    <m/>
    <n v="50"/>
    <m/>
    <n v="8"/>
    <n v="8"/>
    <n v="12"/>
    <n v="15.400000000000002"/>
    <n v="0.95199999999999996"/>
    <x v="7"/>
    <x v="2"/>
  </r>
  <r>
    <s v="MACRO REGION N - NE"/>
    <x v="1"/>
    <x v="0"/>
    <x v="1"/>
    <s v="La Vega"/>
    <n v="5"/>
    <s v="Astrid Holmgren"/>
    <s v="MACRO REGION N - NE5"/>
    <n v="7"/>
    <x v="2"/>
    <x v="89"/>
    <x v="25"/>
    <s v="La VegaCausas IndirectasBaja Valoración Económica de Bosques"/>
    <n v="4"/>
    <n v="5"/>
    <n v="5"/>
    <n v="5"/>
    <n v="5"/>
    <n v="5"/>
    <n v="5"/>
    <m/>
    <m/>
    <n v="34"/>
    <n v="4.8571428571428568"/>
    <n v="1"/>
    <m/>
    <n v="4"/>
    <m/>
    <n v="3"/>
    <n v="0"/>
    <n v="3"/>
    <n v="9.2000000000000011"/>
    <n v="0.43099999999999999"/>
    <x v="6"/>
    <x v="1"/>
  </r>
  <r>
    <s v="MACRO REGION N - NE"/>
    <x v="1"/>
    <x v="0"/>
    <x v="1"/>
    <s v="La Vega"/>
    <n v="5"/>
    <s v="Astrid Holmgren"/>
    <s v="MACRO REGION N - NE5"/>
    <n v="7"/>
    <x v="2"/>
    <x v="90"/>
    <x v="11"/>
    <s v="La VegaCausas IndirectasOtras Causas Misceláneas"/>
    <n v="2"/>
    <n v="4"/>
    <n v="5"/>
    <n v="3"/>
    <n v="3"/>
    <n v="3"/>
    <n v="3"/>
    <m/>
    <m/>
    <n v="23"/>
    <n v="3.2857142857142856"/>
    <n v="5"/>
    <m/>
    <n v="13"/>
    <m/>
    <n v="0"/>
    <n v="1"/>
    <n v="0.5"/>
    <n v="5.0000000000000009"/>
    <n v="0.21299999999999999"/>
    <x v="6"/>
    <x v="3"/>
  </r>
  <r>
    <s v="MACRO REGION N - NE"/>
    <x v="1"/>
    <x v="0"/>
    <x v="1"/>
    <s v="La Vega"/>
    <n v="5"/>
    <s v="Astrid Holmgren"/>
    <s v="MACRO REGION N - NE5"/>
    <n v="7"/>
    <x v="2"/>
    <x v="91"/>
    <x v="11"/>
    <s v="La VegaCausas IndirectasOtras Causas Misceláneas"/>
    <n v="3"/>
    <n v="3"/>
    <n v="3"/>
    <n v="2"/>
    <n v="2"/>
    <n v="2"/>
    <n v="2"/>
    <m/>
    <m/>
    <n v="17"/>
    <n v="2.4285714285714284"/>
    <n v="7"/>
    <m/>
    <n v="13"/>
    <m/>
    <n v="0"/>
    <n v="1"/>
    <n v="0.5"/>
    <n v="3.8000000000000003"/>
    <n v="0.13200000000000001"/>
    <x v="6"/>
    <x v="4"/>
  </r>
  <r>
    <s v="MACRO REGION N - NE"/>
    <x v="1"/>
    <x v="0"/>
    <x v="3"/>
    <s v="Monte Cristi"/>
    <n v="6"/>
    <s v="Patricio Emanuelli"/>
    <s v="MACRO REGION N - NE6"/>
    <n v="4"/>
    <x v="0"/>
    <x v="0"/>
    <x v="0"/>
    <s v="Monte CristiDeforestaciónAgricultura Comercial"/>
    <n v="5"/>
    <n v="5"/>
    <n v="5"/>
    <n v="5"/>
    <m/>
    <m/>
    <m/>
    <m/>
    <m/>
    <n v="20"/>
    <n v="5"/>
    <n v="1"/>
    <m/>
    <n v="30"/>
    <m/>
    <n v="7"/>
    <n v="9"/>
    <n v="11.5"/>
    <n v="13.200000000000001"/>
    <n v="0.77200000000000002"/>
    <x v="0"/>
    <x v="0"/>
  </r>
  <r>
    <s v="MACRO REGION N - NE"/>
    <x v="1"/>
    <x v="0"/>
    <x v="3"/>
    <s v="Monte Cristi"/>
    <n v="6"/>
    <s v="Patricio Emanuelli"/>
    <s v="MACRO REGION N - NE6"/>
    <n v="4"/>
    <x v="0"/>
    <x v="1"/>
    <x v="1"/>
    <s v="Monte CristiDeforestaciónAgricultura migratoria/subsistencia"/>
    <n v="1"/>
    <n v="3"/>
    <n v="2"/>
    <n v="2"/>
    <m/>
    <m/>
    <m/>
    <m/>
    <m/>
    <n v="8"/>
    <n v="2"/>
    <n v="4"/>
    <m/>
    <n v="37"/>
    <m/>
    <n v="3"/>
    <n v="11"/>
    <n v="8.5"/>
    <n v="8.4"/>
    <n v="0.38"/>
    <x v="0"/>
    <x v="3"/>
  </r>
  <r>
    <s v="MACRO REGION N - NE"/>
    <x v="1"/>
    <x v="0"/>
    <x v="3"/>
    <s v="Monte Cristi"/>
    <n v="6"/>
    <s v="Patricio Emanuelli"/>
    <s v="MACRO REGION N - NE6"/>
    <n v="4"/>
    <x v="0"/>
    <x v="92"/>
    <x v="2"/>
    <s v="Monte CristiDeforestaciónTala Ilegal de Bosque Natural "/>
    <n v="2"/>
    <n v="4"/>
    <n v="2"/>
    <n v="3"/>
    <m/>
    <m/>
    <m/>
    <m/>
    <m/>
    <n v="11"/>
    <n v="2.75"/>
    <n v="3"/>
    <m/>
    <n v="34"/>
    <m/>
    <n v="10"/>
    <n v="3"/>
    <n v="11.5"/>
    <n v="11.400000000000002"/>
    <n v="0.58099999999999996"/>
    <x v="1"/>
    <x v="1"/>
  </r>
  <r>
    <s v="MACRO REGION N - NE"/>
    <x v="1"/>
    <x v="0"/>
    <x v="3"/>
    <s v="Monte Cristi"/>
    <n v="6"/>
    <s v="Patricio Emanuelli"/>
    <s v="MACRO REGION N - NE6"/>
    <n v="4"/>
    <x v="2"/>
    <x v="93"/>
    <x v="24"/>
    <s v="Monte CristiCausas IndirectasDinámica Migratoria"/>
    <n v="2"/>
    <n v="3"/>
    <n v="3"/>
    <n v="3"/>
    <m/>
    <m/>
    <m/>
    <m/>
    <m/>
    <n v="11"/>
    <n v="2.75"/>
    <n v="3"/>
    <m/>
    <n v="21"/>
    <m/>
    <n v="6"/>
    <n v="3"/>
    <n v="7.5"/>
    <n v="8.1999999999999993"/>
    <n v="0.37"/>
    <x v="11"/>
    <x v="3"/>
  </r>
  <r>
    <s v="MACRO REGION N - NE"/>
    <x v="1"/>
    <x v="0"/>
    <x v="3"/>
    <s v="Monte Cristi"/>
    <n v="6"/>
    <s v="Patricio Emanuelli"/>
    <s v="MACRO REGION N - NE6"/>
    <n v="4"/>
    <x v="0"/>
    <x v="94"/>
    <x v="4"/>
    <s v="Monte CristiDeforestaciónGanadería Comercial"/>
    <n v="5"/>
    <n v="5"/>
    <n v="5"/>
    <n v="4"/>
    <m/>
    <m/>
    <m/>
    <m/>
    <m/>
    <n v="19"/>
    <n v="4.75"/>
    <n v="2"/>
    <m/>
    <n v="28"/>
    <m/>
    <n v="11"/>
    <n v="3"/>
    <n v="12.5"/>
    <n v="13.8"/>
    <n v="0.81799999999999995"/>
    <x v="3"/>
    <x v="2"/>
  </r>
  <r>
    <s v="MACRO REGION N - NE"/>
    <x v="1"/>
    <x v="0"/>
    <x v="3"/>
    <s v="Monte Cristi"/>
    <n v="6"/>
    <s v="Patricio Emanuelli"/>
    <s v="MACRO REGION N - NE6"/>
    <n v="4"/>
    <x v="1"/>
    <x v="7"/>
    <x v="7"/>
    <s v="Monte CristiDegradaciónPlanes de Manejo mal gestionados/mal ejecutados"/>
    <n v="4"/>
    <n v="3"/>
    <n v="4"/>
    <n v="3"/>
    <m/>
    <m/>
    <m/>
    <m/>
    <m/>
    <n v="14"/>
    <n v="3.5"/>
    <n v="3"/>
    <m/>
    <n v="33"/>
    <m/>
    <n v="9"/>
    <n v="4"/>
    <n v="11"/>
    <n v="11.600000000000001"/>
    <n v="0.59799999999999998"/>
    <x v="1"/>
    <x v="1"/>
  </r>
  <r>
    <s v="MACRO REGION N - NE"/>
    <x v="1"/>
    <x v="0"/>
    <x v="3"/>
    <s v="Monte Cristi"/>
    <n v="6"/>
    <s v="Patricio Emanuelli"/>
    <s v="MACRO REGION N - NE6"/>
    <n v="4"/>
    <x v="1"/>
    <x v="8"/>
    <x v="8"/>
    <s v="Monte CristiDegradaciónIncendios Mediana y Baja Intensidad"/>
    <n v="3"/>
    <n v="3"/>
    <n v="3"/>
    <n v="3"/>
    <m/>
    <m/>
    <m/>
    <m/>
    <m/>
    <n v="12"/>
    <n v="3"/>
    <n v="4"/>
    <m/>
    <n v="30"/>
    <m/>
    <n v="1"/>
    <n v="7"/>
    <n v="4.5"/>
    <n v="6"/>
    <n v="0.27200000000000002"/>
    <x v="5"/>
    <x v="3"/>
  </r>
  <r>
    <s v="MACRO REGION N - NE"/>
    <x v="1"/>
    <x v="0"/>
    <x v="3"/>
    <s v="Monte Cristi"/>
    <n v="6"/>
    <s v="Patricio Emanuelli"/>
    <s v="MACRO REGION N - NE6"/>
    <n v="4"/>
    <x v="1"/>
    <x v="9"/>
    <x v="9"/>
    <s v="Monte CristiDegradaciónPastoreo de ganado en bosques"/>
    <n v="5"/>
    <n v="5"/>
    <n v="5"/>
    <n v="5"/>
    <m/>
    <m/>
    <m/>
    <m/>
    <m/>
    <n v="20"/>
    <n v="5"/>
    <n v="1"/>
    <m/>
    <n v="29"/>
    <m/>
    <n v="11"/>
    <n v="8"/>
    <n v="15"/>
    <n v="16"/>
    <n v="0.96199999999999997"/>
    <x v="3"/>
    <x v="2"/>
  </r>
  <r>
    <s v="MACRO REGION N - NE"/>
    <x v="1"/>
    <x v="0"/>
    <x v="3"/>
    <s v="Monte Cristi"/>
    <n v="6"/>
    <s v="Patricio Emanuelli"/>
    <s v="MACRO REGION N - NE6"/>
    <n v="4"/>
    <x v="1"/>
    <x v="10"/>
    <x v="10"/>
    <s v="Monte CristiDegradaciónExtracción de Madera Leña/Carbón"/>
    <n v="5"/>
    <n v="5"/>
    <n v="5"/>
    <n v="5"/>
    <m/>
    <m/>
    <m/>
    <m/>
    <m/>
    <n v="20"/>
    <n v="5"/>
    <n v="1"/>
    <m/>
    <n v="31"/>
    <m/>
    <n v="10"/>
    <n v="9"/>
    <n v="14.5"/>
    <n v="15.600000000000001"/>
    <n v="0.95499999999999996"/>
    <x v="1"/>
    <x v="2"/>
  </r>
  <r>
    <s v="MACRO REGION N - NE"/>
    <x v="1"/>
    <x v="0"/>
    <x v="3"/>
    <s v="Monte Cristi"/>
    <n v="6"/>
    <s v="Patricio Emanuelli"/>
    <s v="MACRO REGION N - NE6"/>
    <n v="4"/>
    <x v="1"/>
    <x v="95"/>
    <x v="2"/>
    <s v="Monte CristiDegradaciónTala Ilegal de Bosque Natural "/>
    <n v="4"/>
    <n v="4"/>
    <n v="4"/>
    <n v="4"/>
    <m/>
    <m/>
    <m/>
    <m/>
    <m/>
    <n v="16"/>
    <n v="4"/>
    <n v="2"/>
    <m/>
    <n v="34"/>
    <m/>
    <n v="0"/>
    <n v="3"/>
    <n v="1.5"/>
    <n v="4.4000000000000004"/>
    <n v="0.152"/>
    <x v="1"/>
    <x v="4"/>
  </r>
  <r>
    <s v="MACRO REGION N - NE"/>
    <x v="1"/>
    <x v="0"/>
    <x v="3"/>
    <s v="Monte Cristi"/>
    <n v="6"/>
    <s v="Patricio Emanuelli"/>
    <s v="MACRO REGION N - NE6"/>
    <n v="4"/>
    <x v="1"/>
    <x v="86"/>
    <x v="23"/>
    <s v="Monte CristiDegradaciónDesastres Naturales"/>
    <n v="3"/>
    <n v="2"/>
    <n v="2"/>
    <n v="3"/>
    <m/>
    <m/>
    <m/>
    <m/>
    <m/>
    <n v="10"/>
    <n v="2.5"/>
    <n v="5"/>
    <m/>
    <n v="15"/>
    <m/>
    <n v="2"/>
    <n v="1"/>
    <n v="2.5"/>
    <n v="4"/>
    <n v="0.13900000000000001"/>
    <x v="10"/>
    <x v="4"/>
  </r>
  <r>
    <s v="MACRO REGION N - NE"/>
    <x v="1"/>
    <x v="0"/>
    <x v="3"/>
    <s v="Monte Cristi"/>
    <n v="6"/>
    <s v="Patricio Emanuelli"/>
    <s v="MACRO REGION N - NE6"/>
    <n v="4"/>
    <x v="2"/>
    <x v="13"/>
    <x v="12"/>
    <s v="Monte CristiCausas IndirectasDebilidad en la Institucionalidad Forestal"/>
    <n v="4"/>
    <n v="5"/>
    <n v="5"/>
    <n v="4"/>
    <m/>
    <m/>
    <m/>
    <m/>
    <m/>
    <n v="18"/>
    <n v="4.5"/>
    <n v="1"/>
    <m/>
    <n v="37"/>
    <m/>
    <n v="8"/>
    <n v="4"/>
    <n v="10"/>
    <n v="11.6"/>
    <n v="0.59099999999999997"/>
    <x v="7"/>
    <x v="1"/>
  </r>
  <r>
    <s v="MACRO REGION N - NE"/>
    <x v="1"/>
    <x v="0"/>
    <x v="3"/>
    <s v="Monte Cristi"/>
    <n v="6"/>
    <s v="Patricio Emanuelli"/>
    <s v="MACRO REGION N - NE6"/>
    <n v="4"/>
    <x v="2"/>
    <x v="14"/>
    <x v="13"/>
    <s v="Monte CristiCausas IndirectasDebilidad en las Políticas Públicas"/>
    <n v="3"/>
    <n v="3"/>
    <n v="3"/>
    <n v="4"/>
    <m/>
    <m/>
    <m/>
    <m/>
    <m/>
    <n v="13"/>
    <n v="3.25"/>
    <n v="6"/>
    <m/>
    <n v="50"/>
    <m/>
    <n v="8"/>
    <n v="8"/>
    <n v="12"/>
    <n v="12.200000000000001"/>
    <n v="0.64900000000000002"/>
    <x v="7"/>
    <x v="0"/>
  </r>
  <r>
    <s v="MACRO REGION N - NE"/>
    <x v="1"/>
    <x v="0"/>
    <x v="3"/>
    <s v="Monte Cristi"/>
    <n v="6"/>
    <s v="Patricio Emanuelli"/>
    <s v="MACRO REGION N - NE6"/>
    <n v="4"/>
    <x v="2"/>
    <x v="25"/>
    <x v="14"/>
    <s v="Monte CristiCausas IndirectasTurismo: Expansión del área turística"/>
    <n v="2"/>
    <n v="3"/>
    <n v="2"/>
    <n v="3"/>
    <m/>
    <m/>
    <m/>
    <m/>
    <m/>
    <n v="10"/>
    <n v="2.5"/>
    <n v="7"/>
    <m/>
    <n v="30"/>
    <m/>
    <n v="0"/>
    <n v="3"/>
    <n v="1.5"/>
    <n v="3.2"/>
    <n v="0.09"/>
    <x v="2"/>
    <x v="4"/>
  </r>
  <r>
    <s v="MACRO REGION N - NE"/>
    <x v="1"/>
    <x v="0"/>
    <x v="3"/>
    <s v="Monte Cristi"/>
    <n v="6"/>
    <s v="Patricio Emanuelli"/>
    <s v="MACRO REGION N - NE6"/>
    <n v="4"/>
    <x v="2"/>
    <x v="16"/>
    <x v="15"/>
    <s v="Monte CristiCausas IndirectasInformalidad Mercado Leña/Carbón"/>
    <n v="5"/>
    <n v="4"/>
    <n v="4"/>
    <n v="4"/>
    <m/>
    <m/>
    <m/>
    <m/>
    <m/>
    <n v="17"/>
    <n v="4.25"/>
    <n v="2"/>
    <m/>
    <n v="29"/>
    <m/>
    <n v="5"/>
    <n v="8"/>
    <n v="9"/>
    <n v="10.600000000000001"/>
    <n v="0.5"/>
    <x v="1"/>
    <x v="1"/>
  </r>
  <r>
    <s v="MACRO REGION N - NE"/>
    <x v="1"/>
    <x v="0"/>
    <x v="3"/>
    <s v="Monte Cristi"/>
    <n v="6"/>
    <s v="Patricio Emanuelli"/>
    <s v="MACRO REGION N - NE6"/>
    <n v="4"/>
    <x v="2"/>
    <x v="74"/>
    <x v="17"/>
    <s v="Monte CristiCausas IndirectasPobreza -Desempleo"/>
    <n v="4"/>
    <n v="3"/>
    <n v="3"/>
    <n v="4"/>
    <m/>
    <m/>
    <m/>
    <m/>
    <m/>
    <n v="14"/>
    <n v="3.5"/>
    <n v="5"/>
    <m/>
    <n v="25"/>
    <m/>
    <n v="2"/>
    <n v="4"/>
    <n v="4"/>
    <n v="6"/>
    <n v="0.27200000000000002"/>
    <x v="8"/>
    <x v="3"/>
  </r>
  <r>
    <s v="MACRO REGION N - NE"/>
    <x v="1"/>
    <x v="0"/>
    <x v="3"/>
    <s v="Monte Cristi"/>
    <n v="6"/>
    <s v="Patricio Emanuelli"/>
    <s v="MACRO REGION N - NE6"/>
    <n v="4"/>
    <x v="2"/>
    <x v="96"/>
    <x v="21"/>
    <s v="Monte CristiCausas IndirectasDébil Educación Ambiental"/>
    <n v="4"/>
    <n v="4"/>
    <n v="4"/>
    <n v="4"/>
    <m/>
    <m/>
    <m/>
    <m/>
    <m/>
    <n v="16"/>
    <n v="4"/>
    <n v="3"/>
    <m/>
    <n v="17"/>
    <m/>
    <n v="5"/>
    <n v="7"/>
    <n v="8.5"/>
    <n v="10"/>
    <n v="0.46500000000000002"/>
    <x v="6"/>
    <x v="1"/>
  </r>
  <r>
    <s v="MACRO REGION N - NE"/>
    <x v="1"/>
    <x v="0"/>
    <x v="3"/>
    <s v="Monte Cristi"/>
    <n v="6"/>
    <s v="Patricio Emanuelli"/>
    <s v="MACRO REGION N - NE6"/>
    <n v="4"/>
    <x v="2"/>
    <x v="97"/>
    <x v="24"/>
    <s v="Monte CristiCausas IndirectasDinámica Migratoria"/>
    <n v="4"/>
    <n v="3"/>
    <n v="4"/>
    <n v="4"/>
    <m/>
    <m/>
    <m/>
    <m/>
    <m/>
    <n v="15"/>
    <n v="3.75"/>
    <n v="4"/>
    <m/>
    <n v="21"/>
    <m/>
    <n v="6"/>
    <n v="3"/>
    <n v="7.5"/>
    <n v="9"/>
    <n v="0.41899999999999998"/>
    <x v="11"/>
    <x v="1"/>
  </r>
  <r>
    <s v="MACRO REGION METROPOLITANA - SE"/>
    <x v="2"/>
    <x v="1"/>
    <x v="4"/>
    <s v="Santo Domingo"/>
    <n v="1"/>
    <s v="Germán Rodríguez"/>
    <s v="MACRO REGION METROPOLITANA - SE1"/>
    <n v="5"/>
    <x v="0"/>
    <x v="0"/>
    <x v="0"/>
    <s v="Santo DomingoDeforestaciónAgricultura Comercial"/>
    <n v="3"/>
    <n v="4"/>
    <n v="3"/>
    <n v="3"/>
    <n v="4"/>
    <m/>
    <m/>
    <m/>
    <m/>
    <n v="17"/>
    <n v="3.4"/>
    <n v="2"/>
    <m/>
    <n v="30"/>
    <m/>
    <n v="7"/>
    <n v="9"/>
    <n v="11.5"/>
    <n v="12.600000000000001"/>
    <n v="0.68300000000000005"/>
    <x v="0"/>
    <x v="0"/>
  </r>
  <r>
    <s v="MACRO REGION METROPOLITANA - SE"/>
    <x v="2"/>
    <x v="1"/>
    <x v="4"/>
    <s v="Santo Domingo"/>
    <n v="1"/>
    <s v="Germán Rodríguez"/>
    <s v="MACRO REGION METROPOLITANA - SE1"/>
    <n v="5"/>
    <x v="0"/>
    <x v="1"/>
    <x v="1"/>
    <s v="Santo DomingoDeforestaciónAgricultura migratoria/subsistencia"/>
    <n v="1"/>
    <n v="2"/>
    <n v="2"/>
    <n v="2"/>
    <n v="2"/>
    <m/>
    <m/>
    <m/>
    <m/>
    <n v="9"/>
    <n v="1.8"/>
    <n v="6"/>
    <m/>
    <n v="37"/>
    <m/>
    <n v="3"/>
    <n v="11"/>
    <n v="8.5"/>
    <n v="8.6000000000000014"/>
    <n v="0.39500000000000002"/>
    <x v="0"/>
    <x v="3"/>
  </r>
  <r>
    <s v="MACRO REGION METROPOLITANA - SE"/>
    <x v="2"/>
    <x v="1"/>
    <x v="4"/>
    <s v="Santo Domingo"/>
    <n v="1"/>
    <s v="Germán Rodríguez"/>
    <s v="MACRO REGION METROPOLITANA - SE1"/>
    <n v="5"/>
    <x v="0"/>
    <x v="2"/>
    <x v="2"/>
    <s v="Santo DomingoDeforestaciónTala Ilegal de Bosque Natural "/>
    <n v="4"/>
    <n v="5"/>
    <n v="3"/>
    <n v="3"/>
    <n v="3"/>
    <m/>
    <m/>
    <m/>
    <m/>
    <n v="18"/>
    <n v="3.6"/>
    <n v="1"/>
    <m/>
    <n v="34"/>
    <m/>
    <n v="10"/>
    <n v="3"/>
    <n v="11.5"/>
    <n v="12.8"/>
    <n v="0.69299999999999995"/>
    <x v="1"/>
    <x v="0"/>
  </r>
  <r>
    <s v="MACRO REGION METROPOLITANA - SE"/>
    <x v="2"/>
    <x v="1"/>
    <x v="4"/>
    <s v="Santo Domingo"/>
    <n v="1"/>
    <s v="Germán Rodríguez"/>
    <s v="MACRO REGION METROPOLITANA - SE1"/>
    <n v="5"/>
    <x v="0"/>
    <x v="3"/>
    <x v="3"/>
    <s v="Santo DomingoDeforestaciónInfraestructura"/>
    <n v="4"/>
    <n v="2"/>
    <n v="2"/>
    <n v="3"/>
    <n v="3"/>
    <m/>
    <m/>
    <m/>
    <m/>
    <n v="14"/>
    <n v="2.8"/>
    <n v="4"/>
    <m/>
    <n v="27"/>
    <m/>
    <n v="0"/>
    <n v="1"/>
    <n v="0.5"/>
    <n v="3.2"/>
    <n v="0.09"/>
    <x v="2"/>
    <x v="4"/>
  </r>
  <r>
    <s v="MACRO REGION METROPOLITANA - SE"/>
    <x v="2"/>
    <x v="1"/>
    <x v="4"/>
    <s v="Santo Domingo"/>
    <n v="1"/>
    <s v="Germán Rodríguez"/>
    <s v="MACRO REGION METROPOLITANA - SE1"/>
    <n v="5"/>
    <x v="0"/>
    <x v="76"/>
    <x v="1"/>
    <s v="Santo DomingoDeforestaciónAgricultura migratoria/subsistencia"/>
    <n v="5"/>
    <n v="3"/>
    <n v="3"/>
    <n v="3"/>
    <n v="3"/>
    <m/>
    <m/>
    <m/>
    <m/>
    <n v="17"/>
    <n v="3.4"/>
    <n v="2"/>
    <m/>
    <n v="37"/>
    <m/>
    <n v="3"/>
    <n v="11"/>
    <n v="8.5"/>
    <n v="10.200000000000001"/>
    <n v="0.48599999999999999"/>
    <x v="0"/>
    <x v="1"/>
  </r>
  <r>
    <s v="MACRO REGION METROPOLITANA - SE"/>
    <x v="2"/>
    <x v="1"/>
    <x v="4"/>
    <s v="Santo Domingo"/>
    <n v="1"/>
    <s v="Germán Rodríguez"/>
    <s v="MACRO REGION METROPOLITANA - SE1"/>
    <n v="5"/>
    <x v="0"/>
    <x v="4"/>
    <x v="4"/>
    <s v="Santo DomingoDeforestaciónGanadería Comercial"/>
    <n v="2"/>
    <n v="4"/>
    <n v="3"/>
    <n v="3"/>
    <n v="3"/>
    <m/>
    <m/>
    <m/>
    <m/>
    <n v="15"/>
    <n v="3"/>
    <n v="3"/>
    <m/>
    <n v="28"/>
    <m/>
    <n v="11"/>
    <n v="3"/>
    <n v="12.5"/>
    <n v="13"/>
    <n v="0.72399999999999998"/>
    <x v="3"/>
    <x v="0"/>
  </r>
  <r>
    <s v="MACRO REGION METROPOLITANA - SE"/>
    <x v="2"/>
    <x v="1"/>
    <x v="4"/>
    <s v="Santo Domingo"/>
    <n v="1"/>
    <s v="Germán Rodríguez"/>
    <s v="MACRO REGION METROPOLITANA - SE1"/>
    <n v="5"/>
    <x v="0"/>
    <x v="5"/>
    <x v="5"/>
    <s v="Santo DomingoDeforestaciónMinería a cielo abierto"/>
    <n v="4"/>
    <n v="5"/>
    <n v="3"/>
    <n v="3"/>
    <n v="3"/>
    <m/>
    <m/>
    <m/>
    <m/>
    <n v="18"/>
    <n v="3.6"/>
    <n v="1"/>
    <m/>
    <n v="24"/>
    <m/>
    <n v="4"/>
    <n v="3"/>
    <n v="5.5"/>
    <n v="8"/>
    <n v="0.36199999999999999"/>
    <x v="4"/>
    <x v="3"/>
  </r>
  <r>
    <s v="MACRO REGION METROPOLITANA - SE"/>
    <x v="2"/>
    <x v="1"/>
    <x v="4"/>
    <s v="Santo Domingo"/>
    <n v="1"/>
    <s v="Germán Rodríguez"/>
    <s v="MACRO REGION METROPOLITANA - SE1"/>
    <n v="5"/>
    <x v="0"/>
    <x v="73"/>
    <x v="6"/>
    <s v="Santo DomingoDeforestaciónIncendios Alta Intensidad"/>
    <n v="2"/>
    <n v="2"/>
    <n v="2"/>
    <n v="2"/>
    <n v="2"/>
    <m/>
    <m/>
    <m/>
    <m/>
    <n v="10"/>
    <n v="2"/>
    <n v="5"/>
    <m/>
    <n v="18"/>
    <m/>
    <n v="0"/>
    <n v="2"/>
    <n v="1"/>
    <n v="2.8"/>
    <n v="6.3E-2"/>
    <x v="5"/>
    <x v="4"/>
  </r>
  <r>
    <s v="MACRO REGION METROPOLITANA - SE"/>
    <x v="2"/>
    <x v="1"/>
    <x v="4"/>
    <s v="Santo Domingo"/>
    <n v="1"/>
    <s v="Germán Rodríguez"/>
    <s v="MACRO REGION METROPOLITANA - SE1"/>
    <n v="5"/>
    <x v="2"/>
    <x v="98"/>
    <x v="24"/>
    <s v="Santo DomingoCausas IndirectasDinámica Migratoria"/>
    <n v="4"/>
    <n v="4"/>
    <n v="2"/>
    <n v="2"/>
    <n v="2"/>
    <m/>
    <m/>
    <m/>
    <m/>
    <n v="14"/>
    <n v="2.8"/>
    <n v="4"/>
    <m/>
    <n v="21"/>
    <m/>
    <n v="6"/>
    <n v="3"/>
    <n v="7.5"/>
    <n v="8.8000000000000007"/>
    <n v="0.40799999999999997"/>
    <x v="11"/>
    <x v="1"/>
  </r>
  <r>
    <s v="MACRO REGION METROPOLITANA - SE"/>
    <x v="2"/>
    <x v="1"/>
    <x v="4"/>
    <s v="Santo Domingo"/>
    <n v="1"/>
    <s v="Germán Rodríguez"/>
    <s v="MACRO REGION METROPOLITANA - SE1"/>
    <n v="5"/>
    <x v="1"/>
    <x v="7"/>
    <x v="7"/>
    <s v="Santo DomingoDegradaciónPlanes de Manejo mal gestionados/mal ejecutados"/>
    <n v="1"/>
    <n v="2"/>
    <n v="3"/>
    <n v="3"/>
    <n v="3"/>
    <m/>
    <m/>
    <m/>
    <m/>
    <n v="12"/>
    <n v="2.4"/>
    <n v="5"/>
    <m/>
    <n v="33"/>
    <m/>
    <n v="9"/>
    <n v="4"/>
    <n v="11"/>
    <n v="11.200000000000001"/>
    <n v="0.56299999999999994"/>
    <x v="1"/>
    <x v="1"/>
  </r>
  <r>
    <s v="MACRO REGION METROPOLITANA - SE"/>
    <x v="2"/>
    <x v="1"/>
    <x v="4"/>
    <s v="Santo Domingo"/>
    <n v="1"/>
    <s v="Germán Rodríguez"/>
    <s v="MACRO REGION METROPOLITANA - SE1"/>
    <n v="5"/>
    <x v="1"/>
    <x v="8"/>
    <x v="8"/>
    <s v="Santo DomingoDegradaciónIncendios Mediana y Baja Intensidad"/>
    <n v="1"/>
    <n v="3"/>
    <n v="2"/>
    <n v="2"/>
    <n v="2"/>
    <m/>
    <m/>
    <m/>
    <m/>
    <n v="10"/>
    <n v="2"/>
    <n v="6"/>
    <m/>
    <n v="30"/>
    <m/>
    <n v="1"/>
    <n v="7"/>
    <n v="4.5"/>
    <n v="5.6"/>
    <n v="0.23599999999999999"/>
    <x v="5"/>
    <x v="3"/>
  </r>
  <r>
    <s v="MACRO REGION METROPOLITANA - SE"/>
    <x v="2"/>
    <x v="1"/>
    <x v="4"/>
    <s v="Santo Domingo"/>
    <n v="1"/>
    <s v="Germán Rodríguez"/>
    <s v="MACRO REGION METROPOLITANA - SE1"/>
    <n v="5"/>
    <x v="1"/>
    <x v="9"/>
    <x v="9"/>
    <s v="Santo DomingoDegradaciónPastoreo de ganado en bosques"/>
    <n v="3"/>
    <n v="4"/>
    <n v="3"/>
    <n v="3"/>
    <n v="2"/>
    <m/>
    <m/>
    <m/>
    <m/>
    <n v="15"/>
    <n v="3"/>
    <n v="3"/>
    <m/>
    <n v="29"/>
    <m/>
    <n v="11"/>
    <n v="8"/>
    <n v="15"/>
    <n v="15"/>
    <n v="0.91900000000000004"/>
    <x v="3"/>
    <x v="2"/>
  </r>
  <r>
    <s v="MACRO REGION METROPOLITANA - SE"/>
    <x v="2"/>
    <x v="1"/>
    <x v="4"/>
    <s v="Santo Domingo"/>
    <n v="1"/>
    <s v="Germán Rodríguez"/>
    <s v="MACRO REGION METROPOLITANA - SE1"/>
    <n v="5"/>
    <x v="1"/>
    <x v="10"/>
    <x v="10"/>
    <s v="Santo DomingoDegradaciónExtracción de Madera Leña/Carbón"/>
    <n v="4"/>
    <n v="3"/>
    <n v="3"/>
    <n v="3"/>
    <n v="3"/>
    <m/>
    <m/>
    <m/>
    <m/>
    <n v="16"/>
    <n v="3.2"/>
    <n v="2"/>
    <m/>
    <n v="31"/>
    <m/>
    <n v="10"/>
    <n v="9"/>
    <n v="14.5"/>
    <n v="14.8"/>
    <n v="0.90100000000000002"/>
    <x v="1"/>
    <x v="2"/>
  </r>
  <r>
    <s v="MACRO REGION METROPOLITANA - SE"/>
    <x v="2"/>
    <x v="1"/>
    <x v="4"/>
    <s v="Santo Domingo"/>
    <n v="1"/>
    <s v="Germán Rodríguez"/>
    <s v="MACRO REGION METROPOLITANA - SE1"/>
    <n v="5"/>
    <x v="1"/>
    <x v="99"/>
    <x v="23"/>
    <s v="Santo DomingoDegradacióndesastres Naturales"/>
    <n v="2"/>
    <n v="2"/>
    <n v="3"/>
    <n v="3"/>
    <n v="3"/>
    <m/>
    <m/>
    <m/>
    <m/>
    <n v="13"/>
    <n v="2.6"/>
    <n v="4"/>
    <m/>
    <n v="15"/>
    <m/>
    <n v="2"/>
    <n v="1"/>
    <n v="2.5"/>
    <n v="4.5999999999999996"/>
    <n v="0.16700000000000001"/>
    <x v="10"/>
    <x v="4"/>
  </r>
  <r>
    <s v="MACRO REGION METROPOLITANA - SE"/>
    <x v="2"/>
    <x v="1"/>
    <x v="4"/>
    <s v="Santo Domingo"/>
    <n v="1"/>
    <s v="Germán Rodríguez"/>
    <s v="MACRO REGION METROPOLITANA - SE1"/>
    <n v="5"/>
    <x v="1"/>
    <x v="100"/>
    <x v="26"/>
    <s v="Santo DomingoDegradaciónIntroducción Especies Exóticas/Invasoras"/>
    <n v="2"/>
    <n v="3"/>
    <n v="3"/>
    <n v="4"/>
    <n v="4"/>
    <m/>
    <m/>
    <m/>
    <m/>
    <n v="16"/>
    <n v="3.2"/>
    <n v="2"/>
    <m/>
    <n v="18"/>
    <m/>
    <n v="2"/>
    <n v="4"/>
    <n v="4"/>
    <n v="6.4"/>
    <n v="0.28799999999999998"/>
    <x v="9"/>
    <x v="3"/>
  </r>
  <r>
    <s v="MACRO REGION METROPOLITANA - SE"/>
    <x v="2"/>
    <x v="1"/>
    <x v="4"/>
    <s v="Santo Domingo"/>
    <n v="1"/>
    <s v="Germán Rodríguez"/>
    <s v="MACRO REGION METROPOLITANA - SE1"/>
    <n v="5"/>
    <x v="1"/>
    <x v="101"/>
    <x v="7"/>
    <s v="Santo DomingoDegradaciónPlanes de Manejo mal gestionados/mal ejecutados"/>
    <n v="4"/>
    <n v="4"/>
    <n v="3"/>
    <n v="3"/>
    <n v="3"/>
    <m/>
    <m/>
    <m/>
    <m/>
    <n v="17"/>
    <n v="3.4"/>
    <n v="1"/>
    <m/>
    <n v="33"/>
    <m/>
    <n v="9"/>
    <n v="4"/>
    <n v="11"/>
    <n v="12.200000000000001"/>
    <n v="0.64900000000000002"/>
    <x v="1"/>
    <x v="0"/>
  </r>
  <r>
    <s v="MACRO REGION METROPOLITANA - SE"/>
    <x v="2"/>
    <x v="1"/>
    <x v="4"/>
    <s v="Santo Domingo"/>
    <n v="1"/>
    <s v="Germán Rodríguez"/>
    <s v="MACRO REGION METROPOLITANA - SE1"/>
    <n v="5"/>
    <x v="2"/>
    <x v="13"/>
    <x v="12"/>
    <s v="Santo DomingoCausas IndirectasDebilidad en la Institucionalidad Forestal"/>
    <n v="2"/>
    <n v="4"/>
    <n v="3"/>
    <n v="3"/>
    <n v="3"/>
    <m/>
    <m/>
    <m/>
    <m/>
    <n v="15"/>
    <n v="3"/>
    <n v="6"/>
    <m/>
    <n v="37"/>
    <m/>
    <n v="8"/>
    <n v="4"/>
    <n v="10"/>
    <n v="11"/>
    <n v="0.52700000000000002"/>
    <x v="7"/>
    <x v="1"/>
  </r>
  <r>
    <s v="MACRO REGION METROPOLITANA - SE"/>
    <x v="2"/>
    <x v="1"/>
    <x v="4"/>
    <s v="Santo Domingo"/>
    <n v="1"/>
    <s v="Germán Rodríguez"/>
    <s v="MACRO REGION METROPOLITANA - SE1"/>
    <n v="5"/>
    <x v="2"/>
    <x v="14"/>
    <x v="13"/>
    <s v="Santo DomingoCausas IndirectasDebilidad en las Políticas Públicas"/>
    <n v="4"/>
    <n v="3"/>
    <n v="3"/>
    <n v="3"/>
    <n v="3"/>
    <m/>
    <m/>
    <m/>
    <m/>
    <n v="16"/>
    <n v="3.2"/>
    <n v="5"/>
    <m/>
    <n v="50"/>
    <m/>
    <n v="8"/>
    <n v="8"/>
    <n v="12"/>
    <n v="12.8"/>
    <n v="0.69299999999999995"/>
    <x v="7"/>
    <x v="0"/>
  </r>
  <r>
    <s v="MACRO REGION METROPOLITANA - SE"/>
    <x v="2"/>
    <x v="1"/>
    <x v="4"/>
    <s v="Santo Domingo"/>
    <n v="1"/>
    <s v="Germán Rodríguez"/>
    <s v="MACRO REGION METROPOLITANA - SE1"/>
    <n v="5"/>
    <x v="2"/>
    <x v="25"/>
    <x v="14"/>
    <s v="Santo DomingoCausas IndirectasTurismo: Expansión del área turística"/>
    <n v="3"/>
    <n v="3"/>
    <n v="2"/>
    <n v="2"/>
    <n v="2"/>
    <m/>
    <m/>
    <m/>
    <m/>
    <n v="12"/>
    <n v="2.4"/>
    <n v="7"/>
    <m/>
    <n v="30"/>
    <m/>
    <n v="0"/>
    <n v="3"/>
    <n v="1.5"/>
    <n v="3.6000000000000005"/>
    <n v="0.121"/>
    <x v="2"/>
    <x v="4"/>
  </r>
  <r>
    <s v="MACRO REGION METROPOLITANA - SE"/>
    <x v="2"/>
    <x v="1"/>
    <x v="4"/>
    <s v="Santo Domingo"/>
    <n v="1"/>
    <s v="Germán Rodríguez"/>
    <s v="MACRO REGION METROPOLITANA - SE1"/>
    <n v="5"/>
    <x v="2"/>
    <x v="16"/>
    <x v="15"/>
    <s v="Santo DomingoCausas IndirectasInformalidad Mercado Leña/Carbón"/>
    <n v="3"/>
    <n v="3"/>
    <n v="4"/>
    <n v="5"/>
    <n v="5"/>
    <m/>
    <m/>
    <m/>
    <m/>
    <n v="20"/>
    <n v="4"/>
    <n v="1"/>
    <m/>
    <n v="29"/>
    <m/>
    <n v="5"/>
    <n v="8"/>
    <n v="9"/>
    <n v="11.2"/>
    <n v="0.55000000000000004"/>
    <x v="1"/>
    <x v="1"/>
  </r>
  <r>
    <s v="MACRO REGION METROPOLITANA - SE"/>
    <x v="2"/>
    <x v="1"/>
    <x v="4"/>
    <s v="Santo Domingo"/>
    <n v="1"/>
    <s v="Germán Rodríguez"/>
    <s v="MACRO REGION METROPOLITANA - SE1"/>
    <n v="5"/>
    <x v="2"/>
    <x v="102"/>
    <x v="17"/>
    <s v="Santo DomingoCausas IndirectasPobreza -Desempleo"/>
    <n v="5"/>
    <n v="4"/>
    <n v="3"/>
    <n v="3"/>
    <n v="3"/>
    <m/>
    <m/>
    <m/>
    <m/>
    <n v="18"/>
    <n v="3.6"/>
    <n v="3"/>
    <m/>
    <n v="25"/>
    <m/>
    <n v="2"/>
    <n v="4"/>
    <n v="4"/>
    <n v="6.8000000000000007"/>
    <n v="0.314"/>
    <x v="8"/>
    <x v="3"/>
  </r>
  <r>
    <s v="MACRO REGION METROPOLITANA - SE"/>
    <x v="2"/>
    <x v="1"/>
    <x v="4"/>
    <s v="Santo Domingo"/>
    <n v="1"/>
    <s v="Germán Rodríguez"/>
    <s v="MACRO REGION METROPOLITANA - SE1"/>
    <n v="5"/>
    <x v="2"/>
    <x v="103"/>
    <x v="13"/>
    <s v="Santo DomingoCausas IndirectasDebilidad en las Políticas Públicas"/>
    <n v="5"/>
    <n v="2"/>
    <n v="2"/>
    <n v="4"/>
    <n v="4"/>
    <m/>
    <m/>
    <m/>
    <m/>
    <n v="17"/>
    <n v="3.4"/>
    <n v="4"/>
    <m/>
    <n v="50"/>
    <m/>
    <n v="8"/>
    <n v="8"/>
    <n v="12"/>
    <n v="13.000000000000002"/>
    <n v="0.73899999999999999"/>
    <x v="7"/>
    <x v="0"/>
  </r>
  <r>
    <s v="MACRO REGION METROPOLITANA - SE"/>
    <x v="2"/>
    <x v="1"/>
    <x v="4"/>
    <s v="Santo Domingo"/>
    <n v="1"/>
    <s v="Germán Rodríguez"/>
    <s v="MACRO REGION METROPOLITANA - SE1"/>
    <n v="5"/>
    <x v="2"/>
    <x v="104"/>
    <x v="21"/>
    <s v="Santo DomingoCausas IndirectasDébil Educación Ambiental"/>
    <n v="2"/>
    <n v="3"/>
    <n v="4"/>
    <n v="5"/>
    <n v="5"/>
    <m/>
    <m/>
    <m/>
    <m/>
    <n v="19"/>
    <n v="3.8"/>
    <n v="2"/>
    <m/>
    <n v="17"/>
    <m/>
    <n v="5"/>
    <n v="7"/>
    <n v="8.5"/>
    <n v="10.600000000000001"/>
    <n v="0.5"/>
    <x v="6"/>
    <x v="1"/>
  </r>
  <r>
    <s v="MACRO REGION METROPOLITANA - SE"/>
    <x v="2"/>
    <x v="1"/>
    <x v="4"/>
    <s v="Santo Domingo"/>
    <n v="1"/>
    <s v="Germán Rodríguez"/>
    <s v="MACRO REGION METROPOLITANA - SE1"/>
    <n v="5"/>
    <x v="2"/>
    <x v="105"/>
    <x v="13"/>
    <s v="Santo DomingoCausas IndirectasDebilidad en las Políticas Públicas"/>
    <n v="3"/>
    <n v="3"/>
    <n v="5"/>
    <n v="3"/>
    <n v="3"/>
    <m/>
    <m/>
    <m/>
    <m/>
    <n v="17"/>
    <n v="3.4"/>
    <n v="4"/>
    <m/>
    <n v="50"/>
    <m/>
    <n v="8"/>
    <n v="8"/>
    <n v="12"/>
    <n v="13.000000000000002"/>
    <n v="0.73899999999999999"/>
    <x v="7"/>
    <x v="0"/>
  </r>
  <r>
    <s v="MACRO REGION METROPOLITANA - SE"/>
    <x v="2"/>
    <x v="1"/>
    <x v="5"/>
    <s v="San Pedro de Macorís"/>
    <n v="2"/>
    <s v="Astrid Holmgren"/>
    <s v="MACRO REGION METROPOLITANA - SE2"/>
    <n v="6.9999999999999991"/>
    <x v="0"/>
    <x v="0"/>
    <x v="0"/>
    <s v="San Pedro de MacorísDeforestaciónAgricultura Comercial"/>
    <n v="4"/>
    <n v="5"/>
    <n v="3"/>
    <n v="3"/>
    <n v="4"/>
    <n v="5"/>
    <n v="2"/>
    <m/>
    <m/>
    <n v="26"/>
    <n v="3.7142857142857144"/>
    <n v="1"/>
    <m/>
    <n v="30"/>
    <m/>
    <n v="7"/>
    <n v="9"/>
    <n v="11.5"/>
    <n v="14.400000000000002"/>
    <n v="0.873"/>
    <x v="0"/>
    <x v="2"/>
  </r>
  <r>
    <s v="MACRO REGION METROPOLITANA - SE"/>
    <x v="2"/>
    <x v="1"/>
    <x v="5"/>
    <s v="San Pedro de Macorís"/>
    <n v="2"/>
    <s v="Astrid Holmgren"/>
    <s v="MACRO REGION METROPOLITANA - SE2"/>
    <n v="6.9999999999999991"/>
    <x v="0"/>
    <x v="1"/>
    <x v="1"/>
    <s v="San Pedro de MacorísDeforestaciónAgricultura migratoria/subsistencia"/>
    <n v="3"/>
    <n v="1"/>
    <n v="1"/>
    <n v="1"/>
    <n v="2"/>
    <n v="2"/>
    <n v="2"/>
    <m/>
    <m/>
    <n v="12"/>
    <n v="1.7142857142857142"/>
    <n v="5"/>
    <m/>
    <n v="37"/>
    <m/>
    <n v="3"/>
    <n v="11"/>
    <n v="8.5"/>
    <n v="9.2000000000000011"/>
    <n v="0.43099999999999999"/>
    <x v="0"/>
    <x v="1"/>
  </r>
  <r>
    <s v="MACRO REGION METROPOLITANA - SE"/>
    <x v="2"/>
    <x v="1"/>
    <x v="5"/>
    <s v="San Pedro de Macorís"/>
    <n v="2"/>
    <s v="Astrid Holmgren"/>
    <s v="MACRO REGION METROPOLITANA - SE2"/>
    <n v="6.9999999999999991"/>
    <x v="0"/>
    <x v="2"/>
    <x v="2"/>
    <s v="San Pedro de MacorísDeforestaciónTala Ilegal de Bosque Natural "/>
    <n v="2"/>
    <n v="2"/>
    <n v="1"/>
    <n v="1"/>
    <n v="1"/>
    <n v="1"/>
    <n v="1"/>
    <m/>
    <m/>
    <n v="9"/>
    <n v="1.2857142857142858"/>
    <n v="6"/>
    <m/>
    <n v="34"/>
    <m/>
    <n v="10"/>
    <n v="3"/>
    <n v="11.5"/>
    <n v="11.000000000000002"/>
    <n v="0.54400000000000004"/>
    <x v="1"/>
    <x v="1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106"/>
    <x v="14"/>
    <s v="San Pedro de MacorísCausas IndirectasTurismo: Expansión del área turística"/>
    <n v="2"/>
    <n v="3"/>
    <n v="3"/>
    <n v="4"/>
    <n v="4"/>
    <n v="4"/>
    <n v="4"/>
    <m/>
    <m/>
    <n v="24"/>
    <n v="3.4285714285714284"/>
    <n v="2"/>
    <m/>
    <n v="30"/>
    <m/>
    <n v="0"/>
    <n v="3"/>
    <n v="1.5"/>
    <n v="6.0000000000000009"/>
    <n v="0.27800000000000002"/>
    <x v="2"/>
    <x v="3"/>
  </r>
  <r>
    <s v="MACRO REGION METROPOLITANA - SE"/>
    <x v="2"/>
    <x v="1"/>
    <x v="5"/>
    <s v="San Pedro de Macorís"/>
    <n v="2"/>
    <s v="Astrid Holmgren"/>
    <s v="MACRO REGION METROPOLITANA - SE2"/>
    <n v="6.9999999999999991"/>
    <x v="0"/>
    <x v="4"/>
    <x v="4"/>
    <s v="San Pedro de MacorísDeforestaciónGanadería Comercial"/>
    <n v="2"/>
    <n v="4"/>
    <n v="5"/>
    <n v="3"/>
    <n v="3"/>
    <n v="3"/>
    <n v="3"/>
    <m/>
    <m/>
    <n v="23"/>
    <n v="3.2857142857142856"/>
    <n v="3"/>
    <m/>
    <n v="28"/>
    <m/>
    <n v="11"/>
    <n v="3"/>
    <n v="12.5"/>
    <n v="14.600000000000001"/>
    <n v="0.89300000000000002"/>
    <x v="3"/>
    <x v="2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25"/>
    <x v="14"/>
    <s v="San Pedro de MacorísCausas IndirectasTurismo: Expansión del área turística"/>
    <n v="4"/>
    <n v="4"/>
    <n v="3"/>
    <n v="3"/>
    <n v="2"/>
    <n v="2"/>
    <n v="2"/>
    <m/>
    <m/>
    <n v="20"/>
    <n v="2.8571428571428572"/>
    <n v="4"/>
    <m/>
    <n v="30"/>
    <m/>
    <n v="0"/>
    <n v="3"/>
    <n v="1.5"/>
    <n v="5.2"/>
    <n v="0.214"/>
    <x v="2"/>
    <x v="3"/>
  </r>
  <r>
    <s v="MACRO REGION METROPOLITANA - SE"/>
    <x v="2"/>
    <x v="1"/>
    <x v="5"/>
    <s v="San Pedro de Macorís"/>
    <n v="2"/>
    <s v="Astrid Holmgren"/>
    <s v="MACRO REGION METROPOLITANA - SE2"/>
    <n v="6.9999999999999991"/>
    <x v="1"/>
    <x v="7"/>
    <x v="7"/>
    <s v="San Pedro de MacorísDegradaciónPlanes de Manejo mal gestionados/mal ejecutados"/>
    <n v="3"/>
    <n v="2"/>
    <n v="2"/>
    <n v="1"/>
    <n v="1"/>
    <n v="1"/>
    <n v="1"/>
    <m/>
    <m/>
    <n v="11"/>
    <n v="1.5714285714285714"/>
    <n v="5"/>
    <m/>
    <n v="33"/>
    <m/>
    <n v="9"/>
    <n v="4"/>
    <n v="11"/>
    <n v="11"/>
    <n v="0.52700000000000002"/>
    <x v="1"/>
    <x v="1"/>
  </r>
  <r>
    <s v="MACRO REGION METROPOLITANA - SE"/>
    <x v="2"/>
    <x v="1"/>
    <x v="5"/>
    <s v="San Pedro de Macorís"/>
    <n v="2"/>
    <s v="Astrid Holmgren"/>
    <s v="MACRO REGION METROPOLITANA - SE2"/>
    <n v="6.9999999999999991"/>
    <x v="1"/>
    <x v="8"/>
    <x v="8"/>
    <s v="San Pedro de MacorísDegradaciónIncendios Mediana y Baja Intensidad"/>
    <n v="2"/>
    <n v="2"/>
    <n v="2"/>
    <n v="1"/>
    <n v="1"/>
    <n v="1"/>
    <n v="1"/>
    <m/>
    <m/>
    <n v="10"/>
    <n v="1.4285714285714286"/>
    <n v="6"/>
    <m/>
    <n v="30"/>
    <m/>
    <n v="1"/>
    <n v="7"/>
    <n v="4.5"/>
    <n v="5.6"/>
    <n v="0.23599999999999999"/>
    <x v="5"/>
    <x v="3"/>
  </r>
  <r>
    <s v="MACRO REGION METROPOLITANA - SE"/>
    <x v="2"/>
    <x v="1"/>
    <x v="5"/>
    <s v="San Pedro de Macorís"/>
    <n v="2"/>
    <s v="Astrid Holmgren"/>
    <s v="MACRO REGION METROPOLITANA - SE2"/>
    <n v="6.9999999999999991"/>
    <x v="1"/>
    <x v="9"/>
    <x v="9"/>
    <s v="San Pedro de MacorísDegradaciónPastoreo de ganado en bosques"/>
    <n v="5"/>
    <n v="4"/>
    <n v="3"/>
    <n v="3"/>
    <n v="3"/>
    <n v="3"/>
    <n v="3"/>
    <m/>
    <m/>
    <n v="24"/>
    <n v="3.4285714285714284"/>
    <n v="1"/>
    <m/>
    <n v="29"/>
    <m/>
    <n v="11"/>
    <n v="8"/>
    <n v="15"/>
    <n v="16.8"/>
    <n v="0.97799999999999998"/>
    <x v="3"/>
    <x v="2"/>
  </r>
  <r>
    <s v="MACRO REGION METROPOLITANA - SE"/>
    <x v="2"/>
    <x v="1"/>
    <x v="5"/>
    <s v="San Pedro de Macorís"/>
    <n v="2"/>
    <s v="Astrid Holmgren"/>
    <s v="MACRO REGION METROPOLITANA - SE2"/>
    <n v="6.9999999999999991"/>
    <x v="1"/>
    <x v="10"/>
    <x v="10"/>
    <s v="San Pedro de MacorísDegradaciónExtracción de Madera Leña/Carbón"/>
    <n v="2"/>
    <n v="4"/>
    <n v="5"/>
    <n v="4"/>
    <n v="2"/>
    <n v="4"/>
    <n v="2"/>
    <m/>
    <m/>
    <n v="23"/>
    <n v="3.2857142857142856"/>
    <n v="2"/>
    <m/>
    <n v="31"/>
    <m/>
    <n v="10"/>
    <n v="9"/>
    <n v="14.5"/>
    <n v="16.200000000000003"/>
    <n v="0.96799999999999997"/>
    <x v="1"/>
    <x v="2"/>
  </r>
  <r>
    <s v="MACRO REGION METROPOLITANA - SE"/>
    <x v="2"/>
    <x v="1"/>
    <x v="5"/>
    <s v="San Pedro de Macorís"/>
    <n v="2"/>
    <s v="Astrid Holmgren"/>
    <s v="MACRO REGION METROPOLITANA - SE2"/>
    <n v="6.9999999999999991"/>
    <x v="1"/>
    <x v="78"/>
    <x v="26"/>
    <s v="San Pedro de MacorísDegradaciónIntroducción Especies Exóticas/Invasoras"/>
    <n v="3"/>
    <n v="3"/>
    <n v="2"/>
    <n v="3"/>
    <n v="1"/>
    <n v="1"/>
    <n v="1"/>
    <m/>
    <m/>
    <n v="14"/>
    <n v="2"/>
    <n v="4"/>
    <m/>
    <n v="18"/>
    <m/>
    <n v="2"/>
    <n v="4"/>
    <n v="4"/>
    <n v="6"/>
    <n v="0.27200000000000002"/>
    <x v="9"/>
    <x v="3"/>
  </r>
  <r>
    <s v="MACRO REGION METROPOLITANA - SE"/>
    <x v="2"/>
    <x v="1"/>
    <x v="5"/>
    <s v="San Pedro de Macorís"/>
    <n v="2"/>
    <s v="Astrid Holmgren"/>
    <s v="MACRO REGION METROPOLITANA - SE2"/>
    <n v="6.9999999999999991"/>
    <x v="1"/>
    <x v="107"/>
    <x v="26"/>
    <s v="San Pedro de MacorísDegradaciónIntroducción Especies Exóticas/Invasoras"/>
    <n v="1"/>
    <n v="4"/>
    <n v="2"/>
    <n v="2"/>
    <n v="3"/>
    <n v="3"/>
    <n v="3"/>
    <m/>
    <m/>
    <n v="18"/>
    <n v="2.5714285714285716"/>
    <n v="3"/>
    <m/>
    <n v="18"/>
    <m/>
    <n v="2"/>
    <n v="4"/>
    <n v="4"/>
    <n v="6.8000000000000007"/>
    <n v="0.314"/>
    <x v="9"/>
    <x v="3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13"/>
    <x v="12"/>
    <s v="San Pedro de MacorísCausas IndirectasDebilidad en la Institucionalidad Forestal"/>
    <n v="5"/>
    <n v="4"/>
    <n v="3"/>
    <n v="3"/>
    <n v="4"/>
    <n v="5"/>
    <n v="3"/>
    <m/>
    <m/>
    <n v="27"/>
    <n v="3.8571428571428572"/>
    <n v="6"/>
    <m/>
    <n v="37"/>
    <m/>
    <n v="8"/>
    <n v="4"/>
    <n v="10"/>
    <n v="13.4"/>
    <n v="0.78800000000000003"/>
    <x v="7"/>
    <x v="0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14"/>
    <x v="13"/>
    <s v="San Pedro de MacorísCausas IndirectasDebilidad en las Políticas Públicas"/>
    <n v="5"/>
    <n v="4"/>
    <n v="4"/>
    <n v="4"/>
    <n v="4"/>
    <n v="4"/>
    <n v="4"/>
    <m/>
    <m/>
    <n v="29"/>
    <n v="4.1428571428571432"/>
    <n v="4"/>
    <m/>
    <n v="50"/>
    <m/>
    <n v="8"/>
    <n v="8"/>
    <n v="12"/>
    <n v="15.400000000000002"/>
    <n v="0.95199999999999996"/>
    <x v="7"/>
    <x v="2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25"/>
    <x v="14"/>
    <s v="San Pedro de MacorísCausas IndirectasTurismo: Expansión del área turística"/>
    <n v="4"/>
    <n v="5"/>
    <n v="4"/>
    <n v="3"/>
    <n v="3"/>
    <n v="3"/>
    <n v="3"/>
    <m/>
    <m/>
    <n v="25"/>
    <n v="3.5714285714285716"/>
    <n v="7"/>
    <m/>
    <n v="30"/>
    <m/>
    <n v="0"/>
    <n v="3"/>
    <n v="1.5"/>
    <n v="6.2"/>
    <n v="0.28000000000000003"/>
    <x v="2"/>
    <x v="3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16"/>
    <x v="15"/>
    <s v="San Pedro de MacorísCausas IndirectasInformalidad Mercado Leña/Carbón"/>
    <n v="2"/>
    <n v="5"/>
    <n v="5"/>
    <n v="5"/>
    <n v="5"/>
    <n v="3"/>
    <n v="3"/>
    <m/>
    <m/>
    <n v="28"/>
    <n v="4"/>
    <n v="5"/>
    <m/>
    <n v="29"/>
    <m/>
    <n v="5"/>
    <n v="8"/>
    <n v="9"/>
    <n v="12.8"/>
    <n v="0.69299999999999995"/>
    <x v="1"/>
    <x v="0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86"/>
    <x v="23"/>
    <s v="San Pedro de MacorísCausas IndirectasDesastres Naturales"/>
    <n v="5"/>
    <n v="2"/>
    <n v="4"/>
    <n v="5"/>
    <n v="3"/>
    <n v="3"/>
    <n v="3"/>
    <m/>
    <m/>
    <n v="25"/>
    <n v="3.5714285714285716"/>
    <n v="7"/>
    <m/>
    <n v="15"/>
    <m/>
    <n v="0"/>
    <n v="0"/>
    <n v="0"/>
    <n v="5"/>
    <n v="0.20799999999999999"/>
    <x v="10"/>
    <x v="3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108"/>
    <x v="17"/>
    <s v="San Pedro de MacorísCausas IndirectasPobreza -Desempleo"/>
    <n v="5"/>
    <n v="5"/>
    <n v="3"/>
    <n v="3"/>
    <n v="4"/>
    <n v="4"/>
    <n v="4"/>
    <m/>
    <m/>
    <n v="28"/>
    <n v="4"/>
    <n v="5"/>
    <m/>
    <n v="25"/>
    <m/>
    <n v="2"/>
    <n v="4"/>
    <n v="4"/>
    <n v="8.8000000000000007"/>
    <n v="0.40799999999999997"/>
    <x v="8"/>
    <x v="1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109"/>
    <x v="24"/>
    <s v="San Pedro de MacorísCausas IndirectasDinámica Migratoria"/>
    <n v="5"/>
    <n v="5"/>
    <n v="4"/>
    <n v="4"/>
    <n v="4"/>
    <n v="4"/>
    <n v="4"/>
    <m/>
    <m/>
    <n v="30"/>
    <n v="4.2857142857142856"/>
    <n v="3"/>
    <m/>
    <n v="21"/>
    <m/>
    <n v="6"/>
    <n v="3"/>
    <n v="7.5"/>
    <n v="12"/>
    <n v="0.621"/>
    <x v="11"/>
    <x v="0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110"/>
    <x v="18"/>
    <s v="San Pedro de MacorísCausas IndirectasInsumos Energéticos (Biomasa)"/>
    <n v="2"/>
    <n v="4"/>
    <n v="2"/>
    <n v="3"/>
    <n v="3"/>
    <n v="3"/>
    <n v="3"/>
    <m/>
    <m/>
    <n v="20"/>
    <n v="2.8571428571428572"/>
    <n v="8"/>
    <m/>
    <n v="3"/>
    <m/>
    <n v="0"/>
    <n v="0"/>
    <n v="0"/>
    <n v="4"/>
    <n v="0.13900000000000001"/>
    <x v="9"/>
    <x v="4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111"/>
    <x v="21"/>
    <s v="San Pedro de MacorísCausas IndirectasDébil Educación Ambiental"/>
    <n v="4"/>
    <n v="4"/>
    <n v="5"/>
    <n v="5"/>
    <n v="5"/>
    <n v="5"/>
    <n v="5"/>
    <m/>
    <m/>
    <n v="33"/>
    <n v="4.7142857142857144"/>
    <n v="2"/>
    <m/>
    <n v="17"/>
    <m/>
    <n v="5"/>
    <n v="7"/>
    <n v="8.5"/>
    <n v="13.400000000000002"/>
    <n v="0.79500000000000004"/>
    <x v="6"/>
    <x v="0"/>
  </r>
  <r>
    <s v="MACRO REGION METROPOLITANA - SE"/>
    <x v="2"/>
    <x v="1"/>
    <x v="5"/>
    <s v="San Pedro de Macorís"/>
    <n v="2"/>
    <s v="Astrid Holmgren"/>
    <s v="MACRO REGION METROPOLITANA - SE2"/>
    <n v="6.9999999999999991"/>
    <x v="2"/>
    <x v="112"/>
    <x v="21"/>
    <s v="San Pedro de MacorísCausas IndirectasDébil Educación Ambiental"/>
    <n v="4"/>
    <n v="5"/>
    <n v="5"/>
    <n v="5"/>
    <n v="5"/>
    <n v="5"/>
    <n v="5"/>
    <m/>
    <m/>
    <n v="34"/>
    <n v="4.8571428571428568"/>
    <n v="1"/>
    <m/>
    <n v="17"/>
    <m/>
    <n v="5"/>
    <n v="7"/>
    <n v="8.5"/>
    <n v="13.600000000000001"/>
    <n v="0.80600000000000005"/>
    <x v="6"/>
    <x v="2"/>
  </r>
  <r>
    <s v="MACRO REGION METROPOLITANA - SE"/>
    <x v="2"/>
    <x v="2"/>
    <x v="6"/>
    <s v="La Romana"/>
    <n v="3"/>
    <s v="Efraín Duarte"/>
    <s v="MACRO REGION METROPOLITANA - SE3"/>
    <n v="4"/>
    <x v="0"/>
    <x v="113"/>
    <x v="0"/>
    <s v="La RomanaDeforestaciónAgricultura Comercial"/>
    <n v="5"/>
    <n v="5"/>
    <n v="5"/>
    <n v="4"/>
    <m/>
    <m/>
    <m/>
    <m/>
    <m/>
    <n v="19"/>
    <n v="4.75"/>
    <n v="1"/>
    <m/>
    <n v="30"/>
    <m/>
    <n v="7"/>
    <n v="9"/>
    <n v="11.5"/>
    <n v="13.000000000000002"/>
    <n v="0.73899999999999999"/>
    <x v="0"/>
    <x v="0"/>
  </r>
  <r>
    <s v="MACRO REGION METROPOLITANA - SE"/>
    <x v="2"/>
    <x v="2"/>
    <x v="6"/>
    <s v="La Romana"/>
    <n v="3"/>
    <s v="Efraín Duarte"/>
    <s v="MACRO REGION METROPOLITANA - SE3"/>
    <n v="4"/>
    <x v="0"/>
    <x v="1"/>
    <x v="1"/>
    <s v="La RomanaDeforestaciónAgricultura migratoria/subsistencia"/>
    <n v="2"/>
    <n v="2"/>
    <n v="3"/>
    <n v="1"/>
    <m/>
    <m/>
    <m/>
    <m/>
    <m/>
    <n v="8"/>
    <n v="2"/>
    <n v="4"/>
    <m/>
    <n v="37"/>
    <m/>
    <n v="3"/>
    <n v="11"/>
    <n v="8.5"/>
    <n v="8.4"/>
    <n v="0.38"/>
    <x v="0"/>
    <x v="3"/>
  </r>
  <r>
    <s v="MACRO REGION METROPOLITANA - SE"/>
    <x v="2"/>
    <x v="2"/>
    <x v="6"/>
    <s v="La Romana"/>
    <n v="3"/>
    <s v="Efraín Duarte"/>
    <s v="MACRO REGION METROPOLITANA - SE3"/>
    <n v="4"/>
    <x v="2"/>
    <x v="114"/>
    <x v="14"/>
    <s v="La RomanaCausas IndirectasTurismo: Expansión del área turística"/>
    <n v="2"/>
    <n v="3"/>
    <n v="3"/>
    <n v="3"/>
    <m/>
    <m/>
    <m/>
    <m/>
    <m/>
    <n v="11"/>
    <n v="2.75"/>
    <n v="2"/>
    <m/>
    <n v="30"/>
    <m/>
    <n v="0"/>
    <n v="3"/>
    <n v="1.5"/>
    <n v="3.4000000000000004"/>
    <n v="0.106"/>
    <x v="2"/>
    <x v="4"/>
  </r>
  <r>
    <s v="MACRO REGION METROPOLITANA - SE"/>
    <x v="2"/>
    <x v="2"/>
    <x v="6"/>
    <s v="La Romana"/>
    <n v="3"/>
    <s v="Efraín Duarte"/>
    <s v="MACRO REGION METROPOLITANA - SE3"/>
    <n v="4"/>
    <x v="0"/>
    <x v="62"/>
    <x v="4"/>
    <s v="La RomanaDeforestaciónGanadería Comercial"/>
    <n v="2"/>
    <n v="2"/>
    <n v="2"/>
    <n v="2"/>
    <m/>
    <m/>
    <m/>
    <m/>
    <m/>
    <n v="8"/>
    <n v="2"/>
    <n v="4"/>
    <m/>
    <n v="28"/>
    <m/>
    <n v="11"/>
    <n v="3"/>
    <n v="12.5"/>
    <n v="11.6"/>
    <n v="0.59099999999999997"/>
    <x v="3"/>
    <x v="1"/>
  </r>
  <r>
    <s v="MACRO REGION METROPOLITANA - SE"/>
    <x v="2"/>
    <x v="2"/>
    <x v="6"/>
    <s v="La Romana"/>
    <n v="3"/>
    <s v="Efraín Duarte"/>
    <s v="MACRO REGION METROPOLITANA - SE3"/>
    <n v="4"/>
    <x v="0"/>
    <x v="115"/>
    <x v="5"/>
    <s v="La RomanaDeforestaciónMinería a cielo abierto"/>
    <n v="1"/>
    <n v="2"/>
    <n v="3"/>
    <n v="4"/>
    <m/>
    <m/>
    <m/>
    <m/>
    <m/>
    <n v="10"/>
    <n v="2.5"/>
    <n v="3"/>
    <m/>
    <n v="24"/>
    <m/>
    <n v="4"/>
    <n v="3"/>
    <n v="5.5"/>
    <n v="6.4"/>
    <n v="0.28799999999999998"/>
    <x v="4"/>
    <x v="3"/>
  </r>
  <r>
    <s v="MACRO REGION METROPOLITANA - SE"/>
    <x v="2"/>
    <x v="2"/>
    <x v="6"/>
    <s v="La Romana"/>
    <n v="3"/>
    <s v="Efraín Duarte"/>
    <s v="MACRO REGION METROPOLITANA - SE3"/>
    <n v="4"/>
    <x v="1"/>
    <x v="8"/>
    <x v="8"/>
    <s v="La RomanaDegradaciónIncendios Mediana y Baja Intensidad"/>
    <n v="1"/>
    <n v="1"/>
    <n v="1"/>
    <n v="1"/>
    <m/>
    <m/>
    <m/>
    <m/>
    <m/>
    <n v="4"/>
    <n v="1"/>
    <n v="3"/>
    <m/>
    <n v="30"/>
    <m/>
    <n v="1"/>
    <n v="7"/>
    <n v="4.5"/>
    <n v="4.4000000000000004"/>
    <n v="0.152"/>
    <x v="5"/>
    <x v="4"/>
  </r>
  <r>
    <s v="MACRO REGION METROPOLITANA - SE"/>
    <x v="2"/>
    <x v="2"/>
    <x v="6"/>
    <s v="La Romana"/>
    <n v="3"/>
    <s v="Efraín Duarte"/>
    <s v="MACRO REGION METROPOLITANA - SE3"/>
    <n v="4"/>
    <x v="1"/>
    <x v="9"/>
    <x v="9"/>
    <s v="La RomanaDegradaciónPastoreo de ganado en bosques"/>
    <n v="2"/>
    <n v="1"/>
    <n v="1"/>
    <n v="1"/>
    <m/>
    <m/>
    <m/>
    <m/>
    <m/>
    <n v="5"/>
    <n v="1.25"/>
    <n v="2"/>
    <m/>
    <n v="29"/>
    <m/>
    <n v="11"/>
    <n v="8"/>
    <n v="15"/>
    <n v="13"/>
    <n v="0.72399999999999998"/>
    <x v="3"/>
    <x v="0"/>
  </r>
  <r>
    <s v="MACRO REGION METROPOLITANA - SE"/>
    <x v="2"/>
    <x v="2"/>
    <x v="6"/>
    <s v="La Romana"/>
    <n v="3"/>
    <s v="Efraín Duarte"/>
    <s v="MACRO REGION METROPOLITANA - SE3"/>
    <n v="4"/>
    <x v="1"/>
    <x v="10"/>
    <x v="10"/>
    <s v="La RomanaDegradaciónExtracción de Madera Leña/Carbón"/>
    <n v="1"/>
    <n v="1"/>
    <n v="2"/>
    <n v="3"/>
    <m/>
    <m/>
    <m/>
    <m/>
    <m/>
    <n v="7"/>
    <n v="1.75"/>
    <n v="1"/>
    <m/>
    <n v="31"/>
    <m/>
    <n v="10"/>
    <n v="9"/>
    <n v="14.5"/>
    <n v="13.000000000000002"/>
    <n v="0.73899999999999999"/>
    <x v="1"/>
    <x v="0"/>
  </r>
  <r>
    <s v="MACRO REGION METROPOLITANA - SE"/>
    <x v="2"/>
    <x v="2"/>
    <x v="6"/>
    <s v="La Romana"/>
    <n v="3"/>
    <s v="Efraín Duarte"/>
    <s v="MACRO REGION METROPOLITANA - SE3"/>
    <n v="4"/>
    <x v="1"/>
    <x v="116"/>
    <x v="26"/>
    <s v="La RomanaDegradaciónIntroducción Especies Exóticas/Invasoras"/>
    <n v="1"/>
    <n v="2"/>
    <n v="2"/>
    <n v="2"/>
    <m/>
    <m/>
    <m/>
    <m/>
    <m/>
    <n v="7"/>
    <n v="1.75"/>
    <n v="1"/>
    <m/>
    <n v="18"/>
    <m/>
    <n v="2"/>
    <n v="4"/>
    <n v="4"/>
    <n v="4.6000000000000005"/>
    <n v="0.17799999999999999"/>
    <x v="9"/>
    <x v="4"/>
  </r>
  <r>
    <s v="MACRO REGION METROPOLITANA - SE"/>
    <x v="2"/>
    <x v="2"/>
    <x v="6"/>
    <s v="La Romana"/>
    <n v="3"/>
    <s v="Efraín Duarte"/>
    <s v="MACRO REGION METROPOLITANA - SE3"/>
    <n v="4"/>
    <x v="1"/>
    <x v="117"/>
    <x v="23"/>
    <s v="La RomanaDegradaciónDesastres Naturales"/>
    <n v="2"/>
    <n v="1"/>
    <n v="1"/>
    <n v="1"/>
    <m/>
    <m/>
    <m/>
    <m/>
    <m/>
    <n v="5"/>
    <n v="1.25"/>
    <n v="2"/>
    <m/>
    <n v="15"/>
    <m/>
    <n v="2"/>
    <n v="1"/>
    <n v="2.5"/>
    <n v="3"/>
    <n v="0.08"/>
    <x v="10"/>
    <x v="4"/>
  </r>
  <r>
    <s v="MACRO REGION METROPOLITANA - SE"/>
    <x v="2"/>
    <x v="2"/>
    <x v="6"/>
    <s v="La Romana"/>
    <n v="3"/>
    <s v="Efraín Duarte"/>
    <s v="MACRO REGION METROPOLITANA - SE3"/>
    <n v="4"/>
    <x v="2"/>
    <x v="14"/>
    <x v="13"/>
    <s v="La RomanaCausas IndirectasDebilidad en las Políticas Públicas"/>
    <n v="1"/>
    <n v="2"/>
    <n v="2"/>
    <n v="2"/>
    <m/>
    <m/>
    <m/>
    <m/>
    <m/>
    <n v="7"/>
    <n v="1.75"/>
    <n v="5"/>
    <m/>
    <n v="50"/>
    <m/>
    <n v="8"/>
    <n v="8"/>
    <n v="12"/>
    <n v="11.000000000000002"/>
    <n v="0.54400000000000004"/>
    <x v="7"/>
    <x v="1"/>
  </r>
  <r>
    <s v="MACRO REGION METROPOLITANA - SE"/>
    <x v="2"/>
    <x v="2"/>
    <x v="6"/>
    <s v="La Romana"/>
    <n v="3"/>
    <s v="Efraín Duarte"/>
    <s v="MACRO REGION METROPOLITANA - SE3"/>
    <n v="4"/>
    <x v="2"/>
    <x v="25"/>
    <x v="14"/>
    <s v="La RomanaCausas IndirectasTurismo: Expansión del área turística"/>
    <n v="2"/>
    <n v="2"/>
    <n v="1"/>
    <n v="3"/>
    <m/>
    <m/>
    <m/>
    <m/>
    <m/>
    <n v="8"/>
    <n v="2"/>
    <n v="4"/>
    <m/>
    <n v="30"/>
    <m/>
    <n v="0"/>
    <n v="3"/>
    <n v="1.5"/>
    <n v="2.8000000000000003"/>
    <n v="7.2999999999999995E-2"/>
    <x v="2"/>
    <x v="4"/>
  </r>
  <r>
    <s v="MACRO REGION METROPOLITANA - SE"/>
    <x v="2"/>
    <x v="2"/>
    <x v="6"/>
    <s v="La Romana"/>
    <n v="3"/>
    <s v="Efraín Duarte"/>
    <s v="MACRO REGION METROPOLITANA - SE3"/>
    <n v="4"/>
    <x v="2"/>
    <x v="16"/>
    <x v="15"/>
    <s v="La RomanaCausas IndirectasInformalidad Mercado Leña/Carbón"/>
    <n v="3"/>
    <n v="2"/>
    <n v="4"/>
    <n v="2"/>
    <m/>
    <m/>
    <m/>
    <m/>
    <m/>
    <n v="11"/>
    <n v="2.75"/>
    <n v="3"/>
    <m/>
    <n v="29"/>
    <m/>
    <n v="5"/>
    <n v="8"/>
    <n v="9"/>
    <n v="9.4"/>
    <n v="0.439"/>
    <x v="1"/>
    <x v="1"/>
  </r>
  <r>
    <s v="MACRO REGION METROPOLITANA - SE"/>
    <x v="2"/>
    <x v="2"/>
    <x v="6"/>
    <s v="La Romana"/>
    <n v="3"/>
    <s v="Efraín Duarte"/>
    <s v="MACRO REGION METROPOLITANA - SE3"/>
    <n v="4"/>
    <x v="2"/>
    <x v="88"/>
    <x v="13"/>
    <s v="La RomanaCausas IndirectasDebilidad en las Políticas Públicas"/>
    <n v="2"/>
    <n v="3"/>
    <n v="3"/>
    <n v="3"/>
    <m/>
    <m/>
    <m/>
    <m/>
    <m/>
    <n v="11"/>
    <n v="2.75"/>
    <n v="3"/>
    <m/>
    <n v="50"/>
    <m/>
    <n v="8"/>
    <n v="8"/>
    <n v="12"/>
    <n v="11.8"/>
    <n v="0.60799999999999998"/>
    <x v="7"/>
    <x v="0"/>
  </r>
  <r>
    <s v="MACRO REGION METROPOLITANA - SE"/>
    <x v="2"/>
    <x v="2"/>
    <x v="6"/>
    <s v="La Romana"/>
    <n v="3"/>
    <s v="Efraín Duarte"/>
    <s v="MACRO REGION METROPOLITANA - SE3"/>
    <n v="4"/>
    <x v="2"/>
    <x v="118"/>
    <x v="17"/>
    <s v="La RomanaCausas IndirectasPobreza -Desempleo"/>
    <n v="3"/>
    <n v="3"/>
    <n v="3"/>
    <n v="3"/>
    <m/>
    <m/>
    <m/>
    <m/>
    <m/>
    <n v="12"/>
    <n v="3"/>
    <n v="2"/>
    <m/>
    <n v="25"/>
    <m/>
    <n v="2"/>
    <n v="4"/>
    <n v="4"/>
    <n v="5.6000000000000005"/>
    <n v="0.247"/>
    <x v="8"/>
    <x v="3"/>
  </r>
  <r>
    <s v="MACRO REGION METROPOLITANA - SE"/>
    <x v="2"/>
    <x v="2"/>
    <x v="6"/>
    <s v="La Romana"/>
    <n v="3"/>
    <s v="Efraín Duarte"/>
    <s v="MACRO REGION METROPOLITANA - SE3"/>
    <n v="4"/>
    <x v="2"/>
    <x v="119"/>
    <x v="24"/>
    <s v="La RomanaCausas IndirectasDinámica Migratoria"/>
    <n v="4"/>
    <n v="3"/>
    <n v="3"/>
    <n v="3"/>
    <m/>
    <m/>
    <m/>
    <m/>
    <m/>
    <n v="13"/>
    <n v="3.25"/>
    <n v="1"/>
    <m/>
    <n v="21"/>
    <m/>
    <n v="6"/>
    <n v="3"/>
    <n v="7.5"/>
    <n v="8.6"/>
    <n v="0.38600000000000001"/>
    <x v="11"/>
    <x v="3"/>
  </r>
  <r>
    <s v="MACRO REGION METROPOLITANA - SE"/>
    <x v="2"/>
    <x v="2"/>
    <x v="6"/>
    <s v="La Romana"/>
    <n v="3"/>
    <s v="Efraín Duarte"/>
    <s v="MACRO REGION METROPOLITANA - SE3"/>
    <n v="4"/>
    <x v="2"/>
    <x v="120"/>
    <x v="13"/>
    <s v="La RomanaCausas IndirectasDebilidad en las Políticas Públicas"/>
    <n v="2"/>
    <n v="2"/>
    <n v="2"/>
    <n v="2"/>
    <m/>
    <m/>
    <m/>
    <m/>
    <m/>
    <n v="8"/>
    <n v="2"/>
    <n v="4"/>
    <m/>
    <n v="50"/>
    <m/>
    <n v="8"/>
    <n v="8"/>
    <n v="12"/>
    <n v="11.200000000000001"/>
    <n v="0.56299999999999994"/>
    <x v="7"/>
    <x v="1"/>
  </r>
  <r>
    <s v="MACRO REGION METROPOLITANA - SE"/>
    <x v="2"/>
    <x v="1"/>
    <x v="7"/>
    <s v="La Altagracia"/>
    <n v="4"/>
    <s v="José Elías González"/>
    <s v="MACRO REGION METROPOLITANA - SE4"/>
    <n v="5"/>
    <x v="0"/>
    <x v="0"/>
    <x v="0"/>
    <s v="La AltagraciaDeforestaciónAgricultura Comercial"/>
    <n v="2"/>
    <n v="2"/>
    <n v="2"/>
    <n v="2"/>
    <n v="2"/>
    <m/>
    <m/>
    <m/>
    <m/>
    <n v="10"/>
    <n v="2"/>
    <n v="6"/>
    <m/>
    <n v="30"/>
    <m/>
    <n v="7"/>
    <n v="9"/>
    <n v="11.5"/>
    <n v="11.200000000000001"/>
    <n v="0.56299999999999994"/>
    <x v="0"/>
    <x v="1"/>
  </r>
  <r>
    <s v="MACRO REGION METROPOLITANA - SE"/>
    <x v="2"/>
    <x v="1"/>
    <x v="7"/>
    <s v="La Altagracia"/>
    <n v="4"/>
    <s v="José Elías González"/>
    <s v="MACRO REGION METROPOLITANA - SE4"/>
    <n v="5"/>
    <x v="0"/>
    <x v="1"/>
    <x v="1"/>
    <s v="La AltagraciaDeforestaciónAgricultura migratoria/subsistencia"/>
    <n v="3"/>
    <n v="4"/>
    <n v="4"/>
    <n v="4"/>
    <n v="4"/>
    <m/>
    <m/>
    <m/>
    <m/>
    <n v="19"/>
    <n v="3.8"/>
    <n v="4"/>
    <m/>
    <n v="37"/>
    <m/>
    <n v="3"/>
    <n v="11"/>
    <n v="8.5"/>
    <n v="10.600000000000001"/>
    <n v="0.5"/>
    <x v="0"/>
    <x v="1"/>
  </r>
  <r>
    <s v="MACRO REGION METROPOLITANA - SE"/>
    <x v="2"/>
    <x v="1"/>
    <x v="7"/>
    <s v="La Altagracia"/>
    <n v="4"/>
    <s v="José Elías González"/>
    <s v="MACRO REGION METROPOLITANA - SE4"/>
    <n v="5"/>
    <x v="0"/>
    <x v="2"/>
    <x v="2"/>
    <s v="La AltagraciaDeforestaciónTala Ilegal de Bosque Natural "/>
    <n v="5"/>
    <n v="5"/>
    <n v="5"/>
    <n v="5"/>
    <n v="5"/>
    <m/>
    <m/>
    <m/>
    <m/>
    <n v="25"/>
    <n v="5"/>
    <n v="1"/>
    <m/>
    <n v="34"/>
    <m/>
    <n v="10"/>
    <n v="3"/>
    <n v="11.5"/>
    <n v="14.200000000000001"/>
    <n v="0.85199999999999998"/>
    <x v="1"/>
    <x v="2"/>
  </r>
  <r>
    <s v="MACRO REGION METROPOLITANA - SE"/>
    <x v="2"/>
    <x v="1"/>
    <x v="7"/>
    <s v="La Altagracia"/>
    <n v="4"/>
    <s v="José Elías González"/>
    <s v="MACRO REGION METROPOLITANA - SE4"/>
    <n v="5"/>
    <x v="0"/>
    <x v="3"/>
    <x v="3"/>
    <s v="La AltagraciaDeforestaciónInfraestructura"/>
    <n v="4"/>
    <n v="4"/>
    <n v="4"/>
    <n v="4"/>
    <n v="4"/>
    <m/>
    <m/>
    <m/>
    <m/>
    <n v="20"/>
    <n v="4"/>
    <n v="3"/>
    <m/>
    <n v="27"/>
    <m/>
    <n v="0"/>
    <n v="1"/>
    <n v="0.5"/>
    <n v="4.4000000000000004"/>
    <n v="0.152"/>
    <x v="2"/>
    <x v="4"/>
  </r>
  <r>
    <s v="MACRO REGION METROPOLITANA - SE"/>
    <x v="2"/>
    <x v="1"/>
    <x v="7"/>
    <s v="La Altagracia"/>
    <n v="4"/>
    <s v="José Elías González"/>
    <s v="MACRO REGION METROPOLITANA - SE4"/>
    <n v="5"/>
    <x v="2"/>
    <x v="121"/>
    <x v="14"/>
    <s v="La AltagraciaCausas IndirectasTurismo: Expansión del área turística"/>
    <n v="4"/>
    <n v="4"/>
    <n v="5"/>
    <n v="5"/>
    <n v="5"/>
    <m/>
    <m/>
    <m/>
    <m/>
    <n v="23"/>
    <n v="4.5999999999999996"/>
    <n v="2"/>
    <m/>
    <n v="30"/>
    <m/>
    <n v="0"/>
    <n v="3"/>
    <n v="1.5"/>
    <n v="5.8000000000000007"/>
    <n v="0.26"/>
    <x v="2"/>
    <x v="3"/>
  </r>
  <r>
    <s v="MACRO REGION METROPOLITANA - SE"/>
    <x v="2"/>
    <x v="1"/>
    <x v="7"/>
    <s v="La Altagracia"/>
    <n v="4"/>
    <s v="José Elías González"/>
    <s v="MACRO REGION METROPOLITANA - SE4"/>
    <n v="5"/>
    <x v="0"/>
    <x v="4"/>
    <x v="4"/>
    <s v="La AltagraciaDeforestaciónGanadería Comercial"/>
    <n v="5"/>
    <n v="5"/>
    <n v="5"/>
    <n v="5"/>
    <n v="5"/>
    <m/>
    <m/>
    <m/>
    <m/>
    <n v="25"/>
    <n v="5"/>
    <n v="1"/>
    <m/>
    <n v="28"/>
    <m/>
    <n v="11"/>
    <n v="3"/>
    <n v="12.5"/>
    <n v="15"/>
    <n v="0.91900000000000004"/>
    <x v="3"/>
    <x v="2"/>
  </r>
  <r>
    <s v="MACRO REGION METROPOLITANA - SE"/>
    <x v="2"/>
    <x v="1"/>
    <x v="7"/>
    <s v="La Altagracia"/>
    <n v="4"/>
    <s v="José Elías González"/>
    <s v="MACRO REGION METROPOLITANA - SE4"/>
    <n v="5"/>
    <x v="0"/>
    <x v="122"/>
    <x v="10"/>
    <s v="La AltagraciaDeforestaciónExtracción de Madera Leña/Carbón"/>
    <n v="4"/>
    <n v="4"/>
    <n v="3"/>
    <n v="3"/>
    <n v="3"/>
    <m/>
    <m/>
    <m/>
    <m/>
    <n v="17"/>
    <n v="3.4"/>
    <n v="5"/>
    <m/>
    <n v="31"/>
    <m/>
    <n v="0"/>
    <n v="0"/>
    <n v="0"/>
    <n v="3.4000000000000004"/>
    <n v="0.106"/>
    <x v="1"/>
    <x v="4"/>
  </r>
  <r>
    <s v="MACRO REGION METROPOLITANA - SE"/>
    <x v="2"/>
    <x v="1"/>
    <x v="7"/>
    <s v="La Altagracia"/>
    <n v="4"/>
    <s v="José Elías González"/>
    <s v="MACRO REGION METROPOLITANA - SE4"/>
    <n v="5"/>
    <x v="1"/>
    <x v="8"/>
    <x v="8"/>
    <s v="La AltagraciaDegradaciónIncendios Mediana y Baja Intensidad"/>
    <n v="2"/>
    <n v="2"/>
    <n v="2"/>
    <n v="2"/>
    <n v="2"/>
    <m/>
    <m/>
    <m/>
    <m/>
    <n v="10"/>
    <n v="2"/>
    <n v="2"/>
    <m/>
    <n v="30"/>
    <m/>
    <n v="1"/>
    <n v="7"/>
    <n v="4.5"/>
    <n v="5.6"/>
    <n v="0.23599999999999999"/>
    <x v="5"/>
    <x v="3"/>
  </r>
  <r>
    <s v="MACRO REGION METROPOLITANA - SE"/>
    <x v="2"/>
    <x v="1"/>
    <x v="7"/>
    <s v="La Altagracia"/>
    <n v="4"/>
    <s v="José Elías González"/>
    <s v="MACRO REGION METROPOLITANA - SE4"/>
    <n v="5"/>
    <x v="1"/>
    <x v="9"/>
    <x v="9"/>
    <s v="La AltagraciaDegradaciónPastoreo de ganado en bosques"/>
    <n v="2"/>
    <n v="2"/>
    <n v="2"/>
    <n v="2"/>
    <n v="2"/>
    <m/>
    <m/>
    <m/>
    <m/>
    <n v="10"/>
    <n v="2"/>
    <n v="2"/>
    <m/>
    <n v="29"/>
    <m/>
    <n v="11"/>
    <n v="8"/>
    <n v="15"/>
    <n v="14"/>
    <n v="0.82899999999999996"/>
    <x v="3"/>
    <x v="2"/>
  </r>
  <r>
    <s v="MACRO REGION METROPOLITANA - SE"/>
    <x v="2"/>
    <x v="1"/>
    <x v="7"/>
    <s v="La Altagracia"/>
    <n v="4"/>
    <s v="José Elías González"/>
    <s v="MACRO REGION METROPOLITANA - SE4"/>
    <n v="5"/>
    <x v="1"/>
    <x v="10"/>
    <x v="10"/>
    <s v="La AltagraciaDegradaciónExtracción de Madera Leña/Carbón"/>
    <n v="2"/>
    <n v="2"/>
    <n v="3"/>
    <n v="3"/>
    <n v="3"/>
    <m/>
    <m/>
    <m/>
    <m/>
    <n v="13"/>
    <n v="2.6"/>
    <n v="1"/>
    <m/>
    <n v="31"/>
    <m/>
    <n v="10"/>
    <n v="9"/>
    <n v="14.5"/>
    <n v="14.200000000000001"/>
    <n v="0.85199999999999998"/>
    <x v="1"/>
    <x v="2"/>
  </r>
  <r>
    <s v="MACRO REGION METROPOLITANA - SE"/>
    <x v="2"/>
    <x v="1"/>
    <x v="7"/>
    <s v="La Altagracia"/>
    <n v="4"/>
    <s v="José Elías González"/>
    <s v="MACRO REGION METROPOLITANA - SE4"/>
    <n v="5"/>
    <x v="1"/>
    <x v="123"/>
    <x v="23"/>
    <s v="La AltagraciaDegradaciónDesastres Naturales"/>
    <n v="2"/>
    <n v="2"/>
    <n v="3"/>
    <n v="3"/>
    <n v="3"/>
    <m/>
    <m/>
    <m/>
    <m/>
    <n v="13"/>
    <n v="2.6"/>
    <n v="1"/>
    <m/>
    <n v="15"/>
    <m/>
    <n v="2"/>
    <n v="1"/>
    <n v="2.5"/>
    <n v="4.5999999999999996"/>
    <n v="0.16700000000000001"/>
    <x v="10"/>
    <x v="4"/>
  </r>
  <r>
    <s v="MACRO REGION METROPOLITANA - SE"/>
    <x v="2"/>
    <x v="1"/>
    <x v="7"/>
    <s v="La Altagracia"/>
    <n v="4"/>
    <s v="José Elías González"/>
    <s v="MACRO REGION METROPOLITANA - SE4"/>
    <n v="5"/>
    <x v="2"/>
    <x v="13"/>
    <x v="12"/>
    <s v="La AltagraciaCausas IndirectasDebilidad en la Institucionalidad Forestal"/>
    <n v="3"/>
    <n v="3"/>
    <n v="4"/>
    <n v="4"/>
    <n v="4"/>
    <m/>
    <m/>
    <m/>
    <m/>
    <n v="18"/>
    <n v="3.6"/>
    <n v="4"/>
    <m/>
    <n v="37"/>
    <m/>
    <n v="8"/>
    <n v="4"/>
    <n v="10"/>
    <n v="11.6"/>
    <n v="0.59099999999999997"/>
    <x v="7"/>
    <x v="1"/>
  </r>
  <r>
    <s v="MACRO REGION METROPOLITANA - SE"/>
    <x v="2"/>
    <x v="1"/>
    <x v="7"/>
    <s v="La Altagracia"/>
    <n v="4"/>
    <s v="José Elías González"/>
    <s v="MACRO REGION METROPOLITANA - SE4"/>
    <n v="5"/>
    <x v="2"/>
    <x v="14"/>
    <x v="13"/>
    <s v="La AltagraciaCausas IndirectasDebilidad en las Políticas Públicas"/>
    <n v="4"/>
    <n v="4"/>
    <n v="5"/>
    <n v="5"/>
    <n v="5"/>
    <m/>
    <m/>
    <m/>
    <m/>
    <n v="23"/>
    <n v="4.5999999999999996"/>
    <n v="2"/>
    <m/>
    <n v="50"/>
    <m/>
    <n v="8"/>
    <n v="8"/>
    <n v="12"/>
    <n v="14.200000000000003"/>
    <n v="0.86199999999999999"/>
    <x v="7"/>
    <x v="2"/>
  </r>
  <r>
    <s v="MACRO REGION METROPOLITANA - SE"/>
    <x v="2"/>
    <x v="1"/>
    <x v="7"/>
    <s v="La Altagracia"/>
    <n v="4"/>
    <s v="José Elías González"/>
    <s v="MACRO REGION METROPOLITANA - SE4"/>
    <n v="5"/>
    <x v="2"/>
    <x v="25"/>
    <x v="14"/>
    <s v="La AltagraciaCausas IndirectasTurismo: Expansión del área turística"/>
    <n v="4"/>
    <n v="4"/>
    <n v="3"/>
    <n v="3"/>
    <n v="3"/>
    <m/>
    <m/>
    <m/>
    <m/>
    <n v="17"/>
    <n v="3.4"/>
    <n v="5"/>
    <m/>
    <n v="30"/>
    <m/>
    <n v="0"/>
    <n v="3"/>
    <n v="1.5"/>
    <n v="4.6000000000000005"/>
    <n v="0.17799999999999999"/>
    <x v="2"/>
    <x v="4"/>
  </r>
  <r>
    <s v="MACRO REGION METROPOLITANA - SE"/>
    <x v="2"/>
    <x v="1"/>
    <x v="7"/>
    <s v="La Altagracia"/>
    <n v="4"/>
    <s v="José Elías González"/>
    <s v="MACRO REGION METROPOLITANA - SE4"/>
    <n v="5"/>
    <x v="2"/>
    <x v="16"/>
    <x v="15"/>
    <s v="La AltagraciaCausas IndirectasInformalidad Mercado Leña/Carbón"/>
    <n v="3"/>
    <n v="3"/>
    <n v="3"/>
    <n v="3"/>
    <n v="3"/>
    <m/>
    <m/>
    <m/>
    <m/>
    <n v="15"/>
    <n v="3"/>
    <n v="6"/>
    <m/>
    <n v="29"/>
    <m/>
    <n v="5"/>
    <n v="8"/>
    <n v="9"/>
    <n v="10.199999999999999"/>
    <n v="0.48099999999999998"/>
    <x v="1"/>
    <x v="1"/>
  </r>
  <r>
    <s v="MACRO REGION METROPOLITANA - SE"/>
    <x v="2"/>
    <x v="1"/>
    <x v="7"/>
    <s v="La Altagracia"/>
    <n v="4"/>
    <s v="José Elías González"/>
    <s v="MACRO REGION METROPOLITANA - SE4"/>
    <n v="5"/>
    <x v="2"/>
    <x v="124"/>
    <x v="13"/>
    <s v="La AltagraciaCausas IndirectasDebilidad en las Políticas Públicas"/>
    <n v="5"/>
    <n v="5"/>
    <n v="4"/>
    <n v="4"/>
    <n v="4"/>
    <m/>
    <m/>
    <m/>
    <m/>
    <n v="22"/>
    <n v="4.4000000000000004"/>
    <n v="3"/>
    <m/>
    <n v="50"/>
    <m/>
    <n v="8"/>
    <n v="8"/>
    <n v="12"/>
    <n v="14.000000000000002"/>
    <n v="0.83599999999999997"/>
    <x v="7"/>
    <x v="2"/>
  </r>
  <r>
    <s v="MACRO REGION METROPOLITANA - SE"/>
    <x v="2"/>
    <x v="1"/>
    <x v="7"/>
    <s v="La Altagracia"/>
    <n v="4"/>
    <s v="José Elías González"/>
    <s v="MACRO REGION METROPOLITANA - SE4"/>
    <n v="5"/>
    <x v="2"/>
    <x v="125"/>
    <x v="25"/>
    <s v="La AltagraciaCausas IndirectasBaja Valoración Económica de Bosques"/>
    <n v="5"/>
    <n v="5"/>
    <n v="5"/>
    <n v="5"/>
    <n v="5"/>
    <m/>
    <m/>
    <m/>
    <m/>
    <n v="25"/>
    <n v="5"/>
    <n v="1"/>
    <m/>
    <n v="4"/>
    <m/>
    <n v="3"/>
    <n v="0"/>
    <n v="3"/>
    <n v="7.4"/>
    <n v="0.34899999999999998"/>
    <x v="6"/>
    <x v="3"/>
  </r>
  <r>
    <s v="MACRO REGION METROPOLITANA - SE"/>
    <x v="2"/>
    <x v="1"/>
    <x v="5"/>
    <s v="Monte Plata"/>
    <n v="5"/>
    <s v="Patricio Emanuelli"/>
    <s v="MACRO REGION METROPOLITANA - SE5"/>
    <n v="5"/>
    <x v="0"/>
    <x v="0"/>
    <x v="0"/>
    <s v="Monte PlataDeforestaciónAgricultura Comercial"/>
    <n v="4"/>
    <n v="5"/>
    <n v="5"/>
    <n v="5"/>
    <n v="5"/>
    <m/>
    <m/>
    <m/>
    <m/>
    <n v="24"/>
    <n v="4.8"/>
    <n v="1"/>
    <m/>
    <n v="30"/>
    <m/>
    <n v="7"/>
    <n v="9"/>
    <n v="11.5"/>
    <n v="14.000000000000002"/>
    <n v="0.83599999999999997"/>
    <x v="0"/>
    <x v="2"/>
  </r>
  <r>
    <s v="MACRO REGION METROPOLITANA - SE"/>
    <x v="2"/>
    <x v="1"/>
    <x v="5"/>
    <s v="Monte Plata"/>
    <n v="5"/>
    <s v="Patricio Emanuelli"/>
    <s v="MACRO REGION METROPOLITANA - SE5"/>
    <n v="5"/>
    <x v="0"/>
    <x v="1"/>
    <x v="1"/>
    <s v="Monte PlataDeforestaciónAgricultura migratoria/subsistencia"/>
    <n v="3"/>
    <n v="5"/>
    <n v="4"/>
    <n v="4"/>
    <n v="4"/>
    <m/>
    <m/>
    <m/>
    <m/>
    <n v="20"/>
    <n v="4"/>
    <n v="3"/>
    <m/>
    <n v="37"/>
    <m/>
    <n v="3"/>
    <n v="11"/>
    <n v="8.5"/>
    <n v="10.8"/>
    <n v="0.51600000000000001"/>
    <x v="0"/>
    <x v="1"/>
  </r>
  <r>
    <s v="MACRO REGION METROPOLITANA - SE"/>
    <x v="2"/>
    <x v="1"/>
    <x v="5"/>
    <s v="Monte Plata"/>
    <n v="5"/>
    <s v="Patricio Emanuelli"/>
    <s v="MACRO REGION METROPOLITANA - SE5"/>
    <n v="5"/>
    <x v="0"/>
    <x v="2"/>
    <x v="2"/>
    <s v="Monte PlataDeforestaciónTala Ilegal de Bosque Natural "/>
    <n v="3"/>
    <n v="5"/>
    <n v="4"/>
    <n v="4"/>
    <n v="4"/>
    <m/>
    <m/>
    <m/>
    <m/>
    <n v="20"/>
    <n v="4"/>
    <n v="3"/>
    <m/>
    <n v="34"/>
    <m/>
    <n v="10"/>
    <n v="3"/>
    <n v="11.5"/>
    <n v="13.200000000000001"/>
    <n v="0.77200000000000002"/>
    <x v="1"/>
    <x v="0"/>
  </r>
  <r>
    <s v="MACRO REGION METROPOLITANA - SE"/>
    <x v="2"/>
    <x v="1"/>
    <x v="5"/>
    <s v="Monte Plata"/>
    <n v="5"/>
    <s v="Patricio Emanuelli"/>
    <s v="MACRO REGION METROPOLITANA - SE5"/>
    <n v="5"/>
    <x v="0"/>
    <x v="3"/>
    <x v="3"/>
    <s v="Monte PlataDeforestaciónInfraestructura"/>
    <n v="1"/>
    <n v="2"/>
    <n v="2"/>
    <n v="3"/>
    <n v="5"/>
    <m/>
    <m/>
    <m/>
    <m/>
    <n v="13"/>
    <n v="2.6"/>
    <n v="4"/>
    <m/>
    <n v="27"/>
    <m/>
    <n v="0"/>
    <n v="1"/>
    <n v="0.5"/>
    <n v="3"/>
    <n v="0.08"/>
    <x v="2"/>
    <x v="4"/>
  </r>
  <r>
    <s v="MACRO REGION METROPOLITANA - SE"/>
    <x v="2"/>
    <x v="1"/>
    <x v="5"/>
    <s v="Monte Plata"/>
    <n v="5"/>
    <s v="Patricio Emanuelli"/>
    <s v="MACRO REGION METROPOLITANA - SE5"/>
    <n v="5"/>
    <x v="0"/>
    <x v="4"/>
    <x v="4"/>
    <s v="Monte PlataDeforestaciónGanadería Comercial"/>
    <n v="5"/>
    <n v="4"/>
    <n v="4"/>
    <n v="4"/>
    <n v="4"/>
    <m/>
    <m/>
    <m/>
    <m/>
    <n v="21"/>
    <n v="4.2"/>
    <n v="2"/>
    <m/>
    <n v="28"/>
    <m/>
    <n v="11"/>
    <n v="3"/>
    <n v="12.5"/>
    <n v="14.2"/>
    <n v="0.84499999999999997"/>
    <x v="3"/>
    <x v="2"/>
  </r>
  <r>
    <s v="MACRO REGION METROPOLITANA - SE"/>
    <x v="2"/>
    <x v="1"/>
    <x v="5"/>
    <s v="Monte Plata"/>
    <n v="5"/>
    <s v="Patricio Emanuelli"/>
    <s v="MACRO REGION METROPOLITANA - SE5"/>
    <n v="5"/>
    <x v="0"/>
    <x v="126"/>
    <x v="5"/>
    <s v="Monte PlataDeforestaciónMinería a cielo abierto"/>
    <n v="3"/>
    <n v="4"/>
    <n v="4"/>
    <n v="5"/>
    <n v="5"/>
    <m/>
    <m/>
    <m/>
    <m/>
    <n v="21"/>
    <n v="4.2"/>
    <n v="2"/>
    <m/>
    <n v="24"/>
    <m/>
    <n v="4"/>
    <n v="3"/>
    <n v="5.5"/>
    <n v="8.6000000000000014"/>
    <n v="0.39500000000000002"/>
    <x v="4"/>
    <x v="3"/>
  </r>
  <r>
    <s v="MACRO REGION METROPOLITANA - SE"/>
    <x v="2"/>
    <x v="1"/>
    <x v="5"/>
    <s v="Monte Plata"/>
    <n v="5"/>
    <s v="Patricio Emanuelli"/>
    <s v="MACRO REGION METROPOLITANA - SE5"/>
    <n v="5"/>
    <x v="1"/>
    <x v="7"/>
    <x v="7"/>
    <s v="Monte PlataDegradaciónPlanes de Manejo mal gestionados/mal ejecutados"/>
    <n v="4"/>
    <n v="3"/>
    <n v="5"/>
    <n v="5"/>
    <n v="5"/>
    <m/>
    <m/>
    <m/>
    <m/>
    <n v="22"/>
    <n v="4.4000000000000004"/>
    <n v="2"/>
    <m/>
    <n v="33"/>
    <m/>
    <n v="9"/>
    <n v="4"/>
    <n v="11"/>
    <n v="13.200000000000001"/>
    <n v="0.77200000000000002"/>
    <x v="1"/>
    <x v="0"/>
  </r>
  <r>
    <s v="MACRO REGION METROPOLITANA - SE"/>
    <x v="2"/>
    <x v="1"/>
    <x v="5"/>
    <s v="Monte Plata"/>
    <n v="5"/>
    <s v="Patricio Emanuelli"/>
    <s v="MACRO REGION METROPOLITANA - SE5"/>
    <n v="5"/>
    <x v="1"/>
    <x v="8"/>
    <x v="8"/>
    <s v="Monte PlataDegradaciónIncendios Mediana y Baja Intensidad"/>
    <n v="3"/>
    <n v="3"/>
    <n v="4"/>
    <n v="4"/>
    <n v="4"/>
    <m/>
    <m/>
    <m/>
    <m/>
    <n v="18"/>
    <n v="3.6"/>
    <n v="5"/>
    <m/>
    <n v="30"/>
    <m/>
    <n v="1"/>
    <n v="7"/>
    <n v="4.5"/>
    <n v="7.2"/>
    <n v="0.34200000000000003"/>
    <x v="5"/>
    <x v="3"/>
  </r>
  <r>
    <s v="MACRO REGION METROPOLITANA - SE"/>
    <x v="2"/>
    <x v="1"/>
    <x v="5"/>
    <s v="Monte Plata"/>
    <n v="5"/>
    <s v="Patricio Emanuelli"/>
    <s v="MACRO REGION METROPOLITANA - SE5"/>
    <n v="5"/>
    <x v="1"/>
    <x v="9"/>
    <x v="9"/>
    <s v="Monte PlataDegradaciónPastoreo de ganado en bosques"/>
    <n v="4"/>
    <n v="4"/>
    <n v="5"/>
    <n v="5"/>
    <n v="5"/>
    <m/>
    <m/>
    <m/>
    <m/>
    <n v="23"/>
    <n v="4.5999999999999996"/>
    <n v="1"/>
    <m/>
    <n v="29"/>
    <m/>
    <n v="11"/>
    <n v="8"/>
    <n v="15"/>
    <n v="16.600000000000001"/>
    <n v="0.97499999999999998"/>
    <x v="3"/>
    <x v="2"/>
  </r>
  <r>
    <s v="MACRO REGION METROPOLITANA - SE"/>
    <x v="2"/>
    <x v="1"/>
    <x v="5"/>
    <s v="Monte Plata"/>
    <n v="5"/>
    <s v="Patricio Emanuelli"/>
    <s v="MACRO REGION METROPOLITANA - SE5"/>
    <n v="5"/>
    <x v="1"/>
    <x v="10"/>
    <x v="10"/>
    <s v="Monte PlataDegradaciónExtracción de Madera Leña/Carbón"/>
    <n v="5"/>
    <n v="5"/>
    <n v="4"/>
    <n v="4"/>
    <n v="4"/>
    <m/>
    <m/>
    <m/>
    <m/>
    <n v="22"/>
    <n v="4.4000000000000004"/>
    <n v="2"/>
    <m/>
    <n v="31"/>
    <m/>
    <n v="10"/>
    <n v="9"/>
    <n v="14.5"/>
    <n v="16"/>
    <n v="0.96199999999999997"/>
    <x v="1"/>
    <x v="2"/>
  </r>
  <r>
    <s v="MACRO REGION METROPOLITANA - SE"/>
    <x v="2"/>
    <x v="1"/>
    <x v="5"/>
    <s v="Monte Plata"/>
    <n v="5"/>
    <s v="Patricio Emanuelli"/>
    <s v="MACRO REGION METROPOLITANA - SE5"/>
    <n v="5"/>
    <x v="1"/>
    <x v="127"/>
    <x v="11"/>
    <s v="Monte PlataDegradaciónOtras Causas Misceláneas"/>
    <n v="5"/>
    <n v="4"/>
    <n v="4"/>
    <n v="3"/>
    <n v="3"/>
    <m/>
    <m/>
    <m/>
    <m/>
    <n v="19"/>
    <n v="3.8"/>
    <n v="4"/>
    <m/>
    <n v="13"/>
    <m/>
    <n v="0"/>
    <n v="0"/>
    <n v="0"/>
    <n v="3.8000000000000003"/>
    <n v="0.13200000000000001"/>
    <x v="6"/>
    <x v="4"/>
  </r>
  <r>
    <s v="MACRO REGION METROPOLITANA - SE"/>
    <x v="2"/>
    <x v="1"/>
    <x v="5"/>
    <s v="Monte Plata"/>
    <n v="5"/>
    <s v="Patricio Emanuelli"/>
    <s v="MACRO REGION METROPOLITANA - SE5"/>
    <n v="5"/>
    <x v="1"/>
    <x v="128"/>
    <x v="28"/>
    <s v="Monte PlataDegradaciónExtracción Productos Forestales Madereros"/>
    <n v="3"/>
    <n v="4"/>
    <n v="4"/>
    <n v="5"/>
    <n v="5"/>
    <m/>
    <m/>
    <m/>
    <m/>
    <n v="21"/>
    <n v="4.2"/>
    <n v="3"/>
    <m/>
    <n v="3"/>
    <m/>
    <n v="1"/>
    <n v="0"/>
    <n v="1"/>
    <n v="5"/>
    <n v="0.20799999999999999"/>
    <x v="1"/>
    <x v="3"/>
  </r>
  <r>
    <s v="MACRO REGION METROPOLITANA - SE"/>
    <x v="2"/>
    <x v="1"/>
    <x v="5"/>
    <s v="Monte Plata"/>
    <n v="5"/>
    <s v="Patricio Emanuelli"/>
    <s v="MACRO REGION METROPOLITANA - SE5"/>
    <n v="5"/>
    <x v="2"/>
    <x v="13"/>
    <x v="12"/>
    <s v="Monte PlataCausas IndirectasDebilidad en la Institucionalidad Forestal"/>
    <n v="4"/>
    <n v="5"/>
    <n v="5"/>
    <n v="5"/>
    <n v="5"/>
    <m/>
    <m/>
    <m/>
    <m/>
    <n v="24"/>
    <n v="4.8"/>
    <n v="1"/>
    <m/>
    <n v="37"/>
    <m/>
    <n v="8"/>
    <n v="4"/>
    <n v="10"/>
    <n v="12.8"/>
    <n v="0.69299999999999995"/>
    <x v="7"/>
    <x v="0"/>
  </r>
  <r>
    <s v="MACRO REGION METROPOLITANA - SE"/>
    <x v="2"/>
    <x v="1"/>
    <x v="5"/>
    <s v="Monte Plata"/>
    <n v="5"/>
    <s v="Patricio Emanuelli"/>
    <s v="MACRO REGION METROPOLITANA - SE5"/>
    <n v="5"/>
    <x v="2"/>
    <x v="14"/>
    <x v="13"/>
    <s v="Monte PlataCausas IndirectasDebilidad en las Políticas Públicas"/>
    <n v="4"/>
    <n v="5"/>
    <n v="5"/>
    <n v="5"/>
    <n v="5"/>
    <m/>
    <m/>
    <m/>
    <m/>
    <n v="24"/>
    <n v="4.8"/>
    <n v="1"/>
    <m/>
    <n v="50"/>
    <m/>
    <n v="8"/>
    <n v="8"/>
    <n v="12"/>
    <n v="14.400000000000002"/>
    <n v="0.873"/>
    <x v="7"/>
    <x v="2"/>
  </r>
  <r>
    <s v="MACRO REGION METROPOLITANA - SE"/>
    <x v="2"/>
    <x v="1"/>
    <x v="5"/>
    <s v="Monte Plata"/>
    <n v="5"/>
    <s v="Patricio Emanuelli"/>
    <s v="MACRO REGION METROPOLITANA - SE5"/>
    <n v="5"/>
    <x v="2"/>
    <x v="25"/>
    <x v="14"/>
    <s v="Monte PlataCausas IndirectasTurismo: Expansión del área turística"/>
    <n v="1"/>
    <n v="3"/>
    <n v="2"/>
    <n v="2"/>
    <n v="2"/>
    <m/>
    <m/>
    <m/>
    <m/>
    <n v="10"/>
    <n v="2"/>
    <n v="3"/>
    <m/>
    <n v="30"/>
    <m/>
    <n v="0"/>
    <n v="3"/>
    <n v="1.5"/>
    <n v="3.2"/>
    <n v="0.09"/>
    <x v="2"/>
    <x v="4"/>
  </r>
  <r>
    <s v="MACRO REGION METROPOLITANA - SE"/>
    <x v="2"/>
    <x v="1"/>
    <x v="5"/>
    <s v="Monte Plata"/>
    <n v="5"/>
    <s v="Patricio Emanuelli"/>
    <s v="MACRO REGION METROPOLITANA - SE5"/>
    <n v="5"/>
    <x v="2"/>
    <x v="16"/>
    <x v="15"/>
    <s v="Monte PlataCausas IndirectasInformalidad Mercado Leña/Carbón"/>
    <n v="1"/>
    <n v="1"/>
    <n v="4"/>
    <n v="4"/>
    <n v="2"/>
    <m/>
    <m/>
    <m/>
    <m/>
    <n v="12"/>
    <n v="2.4"/>
    <n v="2"/>
    <m/>
    <n v="29"/>
    <m/>
    <n v="5"/>
    <n v="8"/>
    <n v="9"/>
    <n v="9.6000000000000014"/>
    <n v="0.45400000000000001"/>
    <x v="1"/>
    <x v="1"/>
  </r>
  <r>
    <s v="MACRO REGION METROPOLITANA - SE"/>
    <x v="2"/>
    <x v="1"/>
    <x v="5"/>
    <s v="Hato Mayor"/>
    <n v="6"/>
    <s v="Fabián Milla"/>
    <s v="MACRO REGION METROPOLITANA - SE6"/>
    <n v="3"/>
    <x v="0"/>
    <x v="0"/>
    <x v="0"/>
    <s v="Hato MayorDeforestaciónAgricultura Comercial"/>
    <n v="2"/>
    <n v="2"/>
    <n v="3"/>
    <m/>
    <m/>
    <m/>
    <m/>
    <m/>
    <m/>
    <n v="7"/>
    <n v="2.3333333333333335"/>
    <n v="4"/>
    <m/>
    <n v="30"/>
    <m/>
    <n v="7"/>
    <n v="9"/>
    <n v="11.5"/>
    <n v="10.600000000000001"/>
    <n v="0.5"/>
    <x v="0"/>
    <x v="1"/>
  </r>
  <r>
    <s v="MACRO REGION METROPOLITANA - SE"/>
    <x v="2"/>
    <x v="1"/>
    <x v="5"/>
    <s v="Hato Mayor"/>
    <n v="6"/>
    <s v="Fabián Milla"/>
    <s v="MACRO REGION METROPOLITANA - SE6"/>
    <n v="3"/>
    <x v="0"/>
    <x v="1"/>
    <x v="1"/>
    <s v="Hato MayorDeforestaciónAgricultura migratoria/subsistencia"/>
    <n v="2"/>
    <n v="3"/>
    <n v="4"/>
    <m/>
    <m/>
    <m/>
    <m/>
    <m/>
    <m/>
    <n v="9"/>
    <n v="3"/>
    <n v="3"/>
    <m/>
    <n v="37"/>
    <m/>
    <n v="3"/>
    <n v="11"/>
    <n v="8.5"/>
    <n v="8.6000000000000014"/>
    <n v="0.39500000000000002"/>
    <x v="0"/>
    <x v="3"/>
  </r>
  <r>
    <s v="MACRO REGION METROPOLITANA - SE"/>
    <x v="2"/>
    <x v="1"/>
    <x v="5"/>
    <s v="Hato Mayor"/>
    <n v="6"/>
    <s v="Fabián Milla"/>
    <s v="MACRO REGION METROPOLITANA - SE6"/>
    <n v="3"/>
    <x v="0"/>
    <x v="2"/>
    <x v="2"/>
    <s v="Hato MayorDeforestaciónTala Ilegal de Bosque Natural "/>
    <n v="4"/>
    <n v="3"/>
    <n v="5"/>
    <m/>
    <m/>
    <m/>
    <m/>
    <m/>
    <m/>
    <n v="12"/>
    <n v="4"/>
    <n v="1"/>
    <m/>
    <n v="34"/>
    <m/>
    <n v="10"/>
    <n v="3"/>
    <n v="11.5"/>
    <n v="11.600000000000001"/>
    <n v="0.59799999999999998"/>
    <x v="1"/>
    <x v="1"/>
  </r>
  <r>
    <s v="MACRO REGION METROPOLITANA - SE"/>
    <x v="2"/>
    <x v="1"/>
    <x v="5"/>
    <s v="Hato Mayor"/>
    <n v="6"/>
    <s v="Fabián Milla"/>
    <s v="MACRO REGION METROPOLITANA - SE6"/>
    <n v="3"/>
    <x v="0"/>
    <x v="3"/>
    <x v="3"/>
    <s v="Hato MayorDeforestaciónInfraestructura"/>
    <n v="1"/>
    <n v="2"/>
    <n v="3"/>
    <m/>
    <m/>
    <m/>
    <m/>
    <m/>
    <m/>
    <n v="6"/>
    <n v="2"/>
    <n v="5"/>
    <m/>
    <n v="27"/>
    <m/>
    <n v="0"/>
    <n v="1"/>
    <n v="0.5"/>
    <n v="1.6"/>
    <n v="8.0000000000000002E-3"/>
    <x v="2"/>
    <x v="4"/>
  </r>
  <r>
    <s v="MACRO REGION METROPOLITANA - SE"/>
    <x v="2"/>
    <x v="1"/>
    <x v="5"/>
    <s v="Hato Mayor"/>
    <n v="6"/>
    <s v="Fabián Milla"/>
    <s v="MACRO REGION METROPOLITANA - SE6"/>
    <n v="3"/>
    <x v="0"/>
    <x v="4"/>
    <x v="4"/>
    <s v="Hato MayorDeforestaciónGanadería Comercial"/>
    <n v="4"/>
    <n v="3"/>
    <n v="5"/>
    <m/>
    <m/>
    <m/>
    <m/>
    <m/>
    <m/>
    <n v="12"/>
    <n v="4"/>
    <n v="1"/>
    <m/>
    <n v="28"/>
    <m/>
    <n v="11"/>
    <n v="3"/>
    <n v="12.5"/>
    <n v="12.4"/>
    <n v="0.65900000000000003"/>
    <x v="3"/>
    <x v="0"/>
  </r>
  <r>
    <s v="MACRO REGION METROPOLITANA - SE"/>
    <x v="2"/>
    <x v="1"/>
    <x v="5"/>
    <s v="Hato Mayor"/>
    <n v="6"/>
    <s v="Fabián Milla"/>
    <s v="MACRO REGION METROPOLITANA - SE6"/>
    <n v="3"/>
    <x v="0"/>
    <x v="5"/>
    <x v="5"/>
    <s v="Hato MayorDeforestaciónMinería a cielo abierto"/>
    <n v="4"/>
    <n v="4"/>
    <n v="3"/>
    <m/>
    <m/>
    <m/>
    <m/>
    <m/>
    <m/>
    <n v="11"/>
    <n v="3.6666666666666665"/>
    <n v="2"/>
    <m/>
    <n v="24"/>
    <m/>
    <n v="4"/>
    <n v="3"/>
    <n v="5.5"/>
    <n v="6.6000000000000005"/>
    <n v="0.30399999999999999"/>
    <x v="4"/>
    <x v="3"/>
  </r>
  <r>
    <s v="MACRO REGION METROPOLITANA - SE"/>
    <x v="2"/>
    <x v="1"/>
    <x v="5"/>
    <s v="Hato Mayor"/>
    <n v="6"/>
    <s v="Fabián Milla"/>
    <s v="MACRO REGION METROPOLITANA - SE6"/>
    <n v="3"/>
    <x v="0"/>
    <x v="73"/>
    <x v="6"/>
    <s v="Hato MayorDeforestaciónIncendios Alta Intensidad"/>
    <n v="1"/>
    <n v="1"/>
    <n v="3"/>
    <m/>
    <m/>
    <m/>
    <m/>
    <m/>
    <m/>
    <n v="5"/>
    <n v="1.6666666666666667"/>
    <n v="6"/>
    <m/>
    <n v="18"/>
    <m/>
    <n v="0"/>
    <n v="2"/>
    <n v="1"/>
    <n v="1.8"/>
    <n v="1.6E-2"/>
    <x v="5"/>
    <x v="4"/>
  </r>
  <r>
    <s v="MACRO REGION METROPOLITANA - SE"/>
    <x v="2"/>
    <x v="1"/>
    <x v="5"/>
    <s v="Hato Mayor"/>
    <n v="6"/>
    <s v="Fabián Milla"/>
    <s v="MACRO REGION METROPOLITANA - SE6"/>
    <n v="3"/>
    <x v="1"/>
    <x v="7"/>
    <x v="7"/>
    <s v="Hato MayorDegradaciónPlanes de Manejo mal gestionados/mal ejecutados"/>
    <n v="2"/>
    <n v="1"/>
    <n v="3"/>
    <m/>
    <m/>
    <m/>
    <m/>
    <m/>
    <m/>
    <n v="6"/>
    <n v="2"/>
    <n v="4"/>
    <m/>
    <n v="33"/>
    <m/>
    <n v="9"/>
    <n v="4"/>
    <n v="11"/>
    <n v="10"/>
    <n v="0.46500000000000002"/>
    <x v="1"/>
    <x v="1"/>
  </r>
  <r>
    <s v="MACRO REGION METROPOLITANA - SE"/>
    <x v="2"/>
    <x v="1"/>
    <x v="5"/>
    <s v="Hato Mayor"/>
    <n v="6"/>
    <s v="Fabián Milla"/>
    <s v="MACRO REGION METROPOLITANA - SE6"/>
    <n v="3"/>
    <x v="1"/>
    <x v="8"/>
    <x v="8"/>
    <s v="Hato MayorDegradaciónIncendios Mediana y Baja Intensidad"/>
    <n v="2"/>
    <n v="1"/>
    <n v="2"/>
    <m/>
    <m/>
    <m/>
    <m/>
    <m/>
    <m/>
    <n v="5"/>
    <n v="1.6666666666666667"/>
    <n v="5"/>
    <m/>
    <n v="30"/>
    <m/>
    <n v="1"/>
    <n v="7"/>
    <n v="4.5"/>
    <n v="4.5999999999999996"/>
    <n v="0.16700000000000001"/>
    <x v="5"/>
    <x v="4"/>
  </r>
  <r>
    <s v="MACRO REGION METROPOLITANA - SE"/>
    <x v="2"/>
    <x v="1"/>
    <x v="5"/>
    <s v="Hato Mayor"/>
    <n v="6"/>
    <s v="Fabián Milla"/>
    <s v="MACRO REGION METROPOLITANA - SE6"/>
    <n v="3"/>
    <x v="1"/>
    <x v="9"/>
    <x v="9"/>
    <s v="Hato MayorDegradaciónPastoreo de ganado en bosques"/>
    <n v="4"/>
    <n v="4"/>
    <n v="5"/>
    <m/>
    <m/>
    <m/>
    <m/>
    <m/>
    <m/>
    <n v="13"/>
    <n v="4.333333333333333"/>
    <n v="1"/>
    <m/>
    <n v="29"/>
    <m/>
    <n v="11"/>
    <n v="8"/>
    <n v="15"/>
    <n v="14.6"/>
    <n v="0.88500000000000001"/>
    <x v="3"/>
    <x v="2"/>
  </r>
  <r>
    <s v="MACRO REGION METROPOLITANA - SE"/>
    <x v="2"/>
    <x v="1"/>
    <x v="5"/>
    <s v="Hato Mayor"/>
    <n v="6"/>
    <s v="Fabián Milla"/>
    <s v="MACRO REGION METROPOLITANA - SE6"/>
    <n v="3"/>
    <x v="1"/>
    <x v="10"/>
    <x v="10"/>
    <s v="Hato MayorDegradaciónExtracción de Madera Leña/Carbón"/>
    <n v="3"/>
    <n v="3"/>
    <n v="4"/>
    <m/>
    <m/>
    <m/>
    <m/>
    <m/>
    <m/>
    <n v="10"/>
    <n v="3.3333333333333335"/>
    <n v="2"/>
    <m/>
    <n v="31"/>
    <m/>
    <n v="10"/>
    <n v="9"/>
    <n v="14.5"/>
    <n v="13.600000000000001"/>
    <n v="0.80600000000000005"/>
    <x v="1"/>
    <x v="2"/>
  </r>
  <r>
    <s v="MACRO REGION METROPOLITANA - SE"/>
    <x v="2"/>
    <x v="1"/>
    <x v="5"/>
    <s v="Hato Mayor"/>
    <n v="6"/>
    <s v="Fabián Milla"/>
    <s v="MACRO REGION METROPOLITANA - SE6"/>
    <n v="3"/>
    <x v="1"/>
    <x v="129"/>
    <x v="11"/>
    <s v="Hato MayorDegradaciónOtras Causas Misceláneas"/>
    <n v="2"/>
    <n v="2"/>
    <n v="3"/>
    <m/>
    <m/>
    <m/>
    <m/>
    <m/>
    <m/>
    <n v="7"/>
    <n v="2.3333333333333335"/>
    <n v="3"/>
    <m/>
    <n v="13"/>
    <m/>
    <n v="0"/>
    <n v="0"/>
    <n v="0"/>
    <n v="1.4000000000000001"/>
    <n v="3.0000000000000001E-3"/>
    <x v="6"/>
    <x v="4"/>
  </r>
  <r>
    <s v="MACRO REGION METROPOLITANA - SE"/>
    <x v="2"/>
    <x v="1"/>
    <x v="5"/>
    <s v="Hato Mayor"/>
    <n v="6"/>
    <s v="Fabián Milla"/>
    <s v="MACRO REGION METROPOLITANA - SE6"/>
    <n v="3"/>
    <x v="1"/>
    <x v="130"/>
    <x v="26"/>
    <s v="Hato MayorDegradaciónIntroducción Especies Exóticas/Invasoras"/>
    <n v="1"/>
    <n v="1"/>
    <n v="4"/>
    <m/>
    <m/>
    <m/>
    <m/>
    <m/>
    <m/>
    <n v="6"/>
    <n v="2"/>
    <n v="4"/>
    <m/>
    <n v="18"/>
    <m/>
    <n v="2"/>
    <n v="4"/>
    <n v="4"/>
    <n v="4.4000000000000004"/>
    <n v="0.152"/>
    <x v="9"/>
    <x v="4"/>
  </r>
  <r>
    <s v="MACRO REGION METROPOLITANA - SE"/>
    <x v="2"/>
    <x v="1"/>
    <x v="5"/>
    <s v="Hato Mayor"/>
    <n v="6"/>
    <s v="Fabián Milla"/>
    <s v="MACRO REGION METROPOLITANA - SE6"/>
    <n v="3"/>
    <x v="2"/>
    <x v="13"/>
    <x v="12"/>
    <s v="Hato MayorCausas IndirectasDebilidad en la Institucionalidad Forestal"/>
    <n v="3"/>
    <n v="3"/>
    <n v="3"/>
    <m/>
    <m/>
    <m/>
    <m/>
    <m/>
    <m/>
    <n v="9"/>
    <n v="3"/>
    <n v="4"/>
    <m/>
    <n v="37"/>
    <m/>
    <n v="8"/>
    <n v="4"/>
    <n v="10"/>
    <n v="9.8000000000000007"/>
    <n v="0.45900000000000002"/>
    <x v="7"/>
    <x v="1"/>
  </r>
  <r>
    <s v="MACRO REGION METROPOLITANA - SE"/>
    <x v="2"/>
    <x v="1"/>
    <x v="5"/>
    <s v="Hato Mayor"/>
    <n v="6"/>
    <s v="Fabián Milla"/>
    <s v="MACRO REGION METROPOLITANA - SE6"/>
    <n v="3"/>
    <x v="2"/>
    <x v="14"/>
    <x v="13"/>
    <s v="Hato MayorCausas IndirectasDebilidad en las Políticas Públicas"/>
    <n v="4"/>
    <n v="4"/>
    <n v="4"/>
    <m/>
    <m/>
    <m/>
    <m/>
    <m/>
    <m/>
    <n v="12"/>
    <n v="4"/>
    <n v="2"/>
    <m/>
    <n v="50"/>
    <m/>
    <n v="8"/>
    <n v="8"/>
    <n v="12"/>
    <n v="12.000000000000002"/>
    <n v="0.63700000000000001"/>
    <x v="7"/>
    <x v="0"/>
  </r>
  <r>
    <s v="MACRO REGION METROPOLITANA - SE"/>
    <x v="2"/>
    <x v="1"/>
    <x v="5"/>
    <s v="Hato Mayor"/>
    <n v="6"/>
    <s v="Fabián Milla"/>
    <s v="MACRO REGION METROPOLITANA - SE6"/>
    <n v="3"/>
    <x v="2"/>
    <x v="25"/>
    <x v="14"/>
    <s v="Hato MayorCausas IndirectasTurismo: Expansión del área turística"/>
    <n v="2"/>
    <n v="2"/>
    <n v="3"/>
    <m/>
    <m/>
    <m/>
    <m/>
    <m/>
    <m/>
    <n v="7"/>
    <n v="2.3333333333333335"/>
    <n v="5"/>
    <m/>
    <n v="30"/>
    <m/>
    <n v="0"/>
    <n v="3"/>
    <n v="1.5"/>
    <n v="2.6000000000000005"/>
    <n v="5.8999999999999997E-2"/>
    <x v="2"/>
    <x v="4"/>
  </r>
  <r>
    <s v="MACRO REGION METROPOLITANA - SE"/>
    <x v="2"/>
    <x v="1"/>
    <x v="5"/>
    <s v="Hato Mayor"/>
    <n v="6"/>
    <s v="Fabián Milla"/>
    <s v="MACRO REGION METROPOLITANA - SE6"/>
    <n v="3"/>
    <x v="2"/>
    <x v="16"/>
    <x v="15"/>
    <s v="Hato MayorCausas IndirectasInformalidad Mercado Leña/Carbón"/>
    <n v="3"/>
    <n v="4"/>
    <n v="5"/>
    <m/>
    <m/>
    <m/>
    <m/>
    <m/>
    <m/>
    <n v="12"/>
    <n v="4"/>
    <n v="2"/>
    <m/>
    <n v="29"/>
    <m/>
    <n v="5"/>
    <n v="8"/>
    <n v="9"/>
    <n v="9.6000000000000014"/>
    <n v="0.45400000000000001"/>
    <x v="1"/>
    <x v="1"/>
  </r>
  <r>
    <s v="MACRO REGION METROPOLITANA - SE"/>
    <x v="2"/>
    <x v="1"/>
    <x v="5"/>
    <s v="Hato Mayor"/>
    <n v="6"/>
    <s v="Fabián Milla"/>
    <s v="MACRO REGION METROPOLITANA - SE6"/>
    <n v="3"/>
    <x v="2"/>
    <x v="57"/>
    <x v="17"/>
    <s v="Hato MayorCausas IndirectasPobreza -Desempleo"/>
    <n v="4"/>
    <n v="4"/>
    <n v="4"/>
    <m/>
    <m/>
    <m/>
    <m/>
    <m/>
    <m/>
    <n v="12"/>
    <n v="4"/>
    <n v="2"/>
    <m/>
    <n v="25"/>
    <m/>
    <n v="2"/>
    <n v="4"/>
    <n v="4"/>
    <n v="5.6000000000000005"/>
    <n v="0.247"/>
    <x v="8"/>
    <x v="3"/>
  </r>
  <r>
    <s v="MACRO REGION METROPOLITANA - SE"/>
    <x v="2"/>
    <x v="1"/>
    <x v="5"/>
    <s v="Hato Mayor"/>
    <n v="6"/>
    <s v="Fabián Milla"/>
    <s v="MACRO REGION METROPOLITANA - SE6"/>
    <n v="3"/>
    <x v="2"/>
    <x v="131"/>
    <x v="24"/>
    <s v="Hato MayorCausas IndirectasDinámica Migratoria"/>
    <n v="4"/>
    <n v="4"/>
    <n v="5"/>
    <m/>
    <m/>
    <m/>
    <m/>
    <m/>
    <m/>
    <n v="13"/>
    <n v="4.333333333333333"/>
    <n v="1"/>
    <m/>
    <n v="21"/>
    <m/>
    <n v="6"/>
    <n v="3"/>
    <n v="7.5"/>
    <n v="8.6"/>
    <n v="0.38600000000000001"/>
    <x v="11"/>
    <x v="3"/>
  </r>
  <r>
    <s v="MACRO REGION METROPOLITANA - SE"/>
    <x v="2"/>
    <x v="1"/>
    <x v="5"/>
    <s v="Hato Mayor"/>
    <n v="6"/>
    <s v="Fabián Milla"/>
    <s v="MACRO REGION METROPOLITANA - SE6"/>
    <n v="3"/>
    <x v="2"/>
    <x v="132"/>
    <x v="11"/>
    <s v="Hato MayorCausas IndirectasOtras Causas Misceláneas"/>
    <n v="3"/>
    <n v="3"/>
    <n v="4"/>
    <m/>
    <m/>
    <m/>
    <m/>
    <m/>
    <m/>
    <n v="10"/>
    <n v="3.3333333333333335"/>
    <n v="3"/>
    <m/>
    <n v="13"/>
    <m/>
    <n v="0"/>
    <n v="1"/>
    <n v="0.5"/>
    <n v="2.4"/>
    <n v="4.2000000000000003E-2"/>
    <x v="6"/>
    <x v="4"/>
  </r>
  <r>
    <s v="MACRO REGION METROPOLITANA - SE"/>
    <x v="2"/>
    <x v="1"/>
    <x v="5"/>
    <s v="Hato Mayor"/>
    <n v="6"/>
    <s v="Fabián Milla"/>
    <s v="MACRO REGION METROPOLITANA - SE6"/>
    <n v="3"/>
    <x v="2"/>
    <x v="133"/>
    <x v="21"/>
    <s v="Hato MayorCausas IndirectasDébil Educación Ambiental"/>
    <n v="4"/>
    <n v="4"/>
    <n v="5"/>
    <m/>
    <m/>
    <m/>
    <m/>
    <m/>
    <m/>
    <n v="13"/>
    <n v="4.333333333333333"/>
    <n v="1"/>
    <m/>
    <n v="17"/>
    <m/>
    <n v="5"/>
    <n v="7"/>
    <n v="8.5"/>
    <n v="9.4"/>
    <n v="0.439"/>
    <x v="6"/>
    <x v="1"/>
  </r>
  <r>
    <s v="MACRO REGION SO - ENRIQUILLO"/>
    <x v="3"/>
    <x v="2"/>
    <x v="8"/>
    <s v="Azua"/>
    <n v="1"/>
    <s v="Teresa Gil"/>
    <s v="MACRO REGION SO - ENRIQUILLO1"/>
    <n v="6"/>
    <x v="0"/>
    <x v="0"/>
    <x v="0"/>
    <s v="AzuaDeforestaciónAgricultura Comercial"/>
    <n v="2"/>
    <n v="2"/>
    <n v="2"/>
    <n v="2"/>
    <n v="2"/>
    <n v="3"/>
    <m/>
    <m/>
    <m/>
    <n v="13"/>
    <n v="2.1666666666666665"/>
    <n v="4"/>
    <m/>
    <n v="30"/>
    <m/>
    <n v="7"/>
    <n v="9"/>
    <n v="11.5"/>
    <n v="11.8"/>
    <n v="0.60799999999999998"/>
    <x v="0"/>
    <x v="0"/>
  </r>
  <r>
    <s v="MACRO REGION SO - ENRIQUILLO"/>
    <x v="3"/>
    <x v="2"/>
    <x v="8"/>
    <s v="Azua"/>
    <n v="1"/>
    <s v="Teresa Gil"/>
    <s v="MACRO REGION SO - ENRIQUILLO1"/>
    <n v="6"/>
    <x v="0"/>
    <x v="1"/>
    <x v="1"/>
    <s v="AzuaDeforestaciónAgricultura migratoria/subsistencia"/>
    <n v="4"/>
    <n v="4"/>
    <n v="3"/>
    <n v="3"/>
    <n v="3"/>
    <n v="3"/>
    <m/>
    <m/>
    <m/>
    <n v="20"/>
    <n v="3.3333333333333335"/>
    <n v="2"/>
    <m/>
    <n v="37"/>
    <m/>
    <n v="3"/>
    <n v="11"/>
    <n v="8.5"/>
    <n v="10.8"/>
    <n v="0.51600000000000001"/>
    <x v="0"/>
    <x v="1"/>
  </r>
  <r>
    <s v="MACRO REGION SO - ENRIQUILLO"/>
    <x v="3"/>
    <x v="2"/>
    <x v="8"/>
    <s v="Azua"/>
    <n v="1"/>
    <s v="Teresa Gil"/>
    <s v="MACRO REGION SO - ENRIQUILLO1"/>
    <n v="6"/>
    <x v="0"/>
    <x v="2"/>
    <x v="2"/>
    <s v="AzuaDeforestaciónTala Ilegal de Bosque Natural "/>
    <n v="3"/>
    <n v="5"/>
    <n v="5"/>
    <n v="4"/>
    <n v="4"/>
    <n v="4"/>
    <m/>
    <m/>
    <m/>
    <n v="25"/>
    <n v="4.166666666666667"/>
    <n v="1"/>
    <m/>
    <n v="34"/>
    <m/>
    <n v="10"/>
    <n v="3"/>
    <n v="11.5"/>
    <n v="14.200000000000001"/>
    <n v="0.85199999999999998"/>
    <x v="1"/>
    <x v="2"/>
  </r>
  <r>
    <s v="MACRO REGION SO - ENRIQUILLO"/>
    <x v="3"/>
    <x v="2"/>
    <x v="8"/>
    <s v="Azua"/>
    <n v="1"/>
    <s v="Teresa Gil"/>
    <s v="MACRO REGION SO - ENRIQUILLO1"/>
    <n v="6"/>
    <x v="0"/>
    <x v="3"/>
    <x v="3"/>
    <s v="AzuaDeforestaciónInfraestructura"/>
    <n v="2"/>
    <n v="2"/>
    <n v="2"/>
    <n v="1"/>
    <n v="1"/>
    <n v="1"/>
    <m/>
    <m/>
    <m/>
    <n v="9"/>
    <n v="1.5"/>
    <n v="5"/>
    <m/>
    <n v="27"/>
    <m/>
    <n v="0"/>
    <n v="1"/>
    <n v="0.5"/>
    <n v="2.2000000000000002"/>
    <n v="3.4000000000000002E-2"/>
    <x v="2"/>
    <x v="4"/>
  </r>
  <r>
    <s v="MACRO REGION SO - ENRIQUILLO"/>
    <x v="3"/>
    <x v="2"/>
    <x v="8"/>
    <s v="Azua"/>
    <n v="1"/>
    <s v="Teresa Gil"/>
    <s v="MACRO REGION SO - ENRIQUILLO1"/>
    <n v="6"/>
    <x v="0"/>
    <x v="134"/>
    <x v="5"/>
    <s v="AzuaDeforestaciónMinería a cielo abierto"/>
    <n v="1"/>
    <n v="1"/>
    <n v="1"/>
    <n v="1"/>
    <n v="1"/>
    <n v="1"/>
    <m/>
    <m/>
    <m/>
    <n v="6"/>
    <n v="1"/>
    <n v="7"/>
    <m/>
    <n v="24"/>
    <m/>
    <n v="4"/>
    <n v="3"/>
    <n v="5.5"/>
    <n v="5.6000000000000005"/>
    <n v="0.247"/>
    <x v="4"/>
    <x v="3"/>
  </r>
  <r>
    <s v="MACRO REGION SO - ENRIQUILLO"/>
    <x v="3"/>
    <x v="2"/>
    <x v="8"/>
    <s v="Azua"/>
    <n v="1"/>
    <s v="Teresa Gil"/>
    <s v="MACRO REGION SO - ENRIQUILLO1"/>
    <n v="6"/>
    <x v="0"/>
    <x v="135"/>
    <x v="23"/>
    <s v="AzuaDeforestaciónDesastres Naturales"/>
    <n v="2"/>
    <n v="2"/>
    <n v="1"/>
    <n v="1"/>
    <n v="1"/>
    <n v="1"/>
    <m/>
    <m/>
    <m/>
    <n v="8"/>
    <n v="1.3333333333333333"/>
    <n v="6"/>
    <m/>
    <n v="15"/>
    <m/>
    <n v="0"/>
    <n v="0"/>
    <n v="0"/>
    <n v="1.6"/>
    <n v="8.0000000000000002E-3"/>
    <x v="10"/>
    <x v="4"/>
  </r>
  <r>
    <s v="MACRO REGION SO - ENRIQUILLO"/>
    <x v="3"/>
    <x v="2"/>
    <x v="8"/>
    <s v="Azua"/>
    <n v="1"/>
    <s v="Teresa Gil"/>
    <s v="MACRO REGION SO - ENRIQUILLO1"/>
    <n v="6"/>
    <x v="0"/>
    <x v="136"/>
    <x v="6"/>
    <s v="AzuaDeforestaciónIncendios Alta Intensidad"/>
    <n v="4"/>
    <n v="3"/>
    <n v="3"/>
    <n v="2"/>
    <n v="2"/>
    <n v="2"/>
    <m/>
    <m/>
    <m/>
    <n v="16"/>
    <n v="2.6666666666666665"/>
    <n v="3"/>
    <m/>
    <n v="18"/>
    <m/>
    <n v="0"/>
    <n v="2"/>
    <n v="1"/>
    <n v="4"/>
    <n v="0.13900000000000001"/>
    <x v="5"/>
    <x v="4"/>
  </r>
  <r>
    <s v="MACRO REGION SO - ENRIQUILLO"/>
    <x v="3"/>
    <x v="2"/>
    <x v="8"/>
    <s v="Azua"/>
    <n v="1"/>
    <s v="Teresa Gil"/>
    <s v="MACRO REGION SO - ENRIQUILLO1"/>
    <n v="6"/>
    <x v="0"/>
    <x v="137"/>
    <x v="23"/>
    <s v="AzuaDeforestaciónDesastres Naturales"/>
    <n v="2"/>
    <n v="1"/>
    <n v="1"/>
    <n v="1"/>
    <n v="1"/>
    <n v="1"/>
    <m/>
    <m/>
    <m/>
    <n v="7"/>
    <n v="1.1666666666666667"/>
    <n v="6"/>
    <m/>
    <n v="15"/>
    <m/>
    <n v="0"/>
    <n v="0"/>
    <n v="0"/>
    <n v="1.4000000000000001"/>
    <n v="3.0000000000000001E-3"/>
    <x v="10"/>
    <x v="4"/>
  </r>
  <r>
    <s v="MACRO REGION SO - ENRIQUILLO"/>
    <x v="3"/>
    <x v="2"/>
    <x v="8"/>
    <s v="Azua"/>
    <n v="1"/>
    <s v="Teresa Gil"/>
    <s v="MACRO REGION SO - ENRIQUILLO1"/>
    <n v="6"/>
    <x v="1"/>
    <x v="7"/>
    <x v="7"/>
    <s v="AzuaDegradaciónPlanes de Manejo mal gestionados/mal ejecutados"/>
    <n v="1"/>
    <n v="3"/>
    <n v="3"/>
    <n v="3"/>
    <n v="4"/>
    <n v="4"/>
    <m/>
    <m/>
    <m/>
    <n v="18"/>
    <n v="3"/>
    <n v="2"/>
    <m/>
    <n v="33"/>
    <m/>
    <n v="9"/>
    <n v="4"/>
    <n v="11"/>
    <n v="12.4"/>
    <n v="0.65900000000000003"/>
    <x v="1"/>
    <x v="0"/>
  </r>
  <r>
    <s v="MACRO REGION SO - ENRIQUILLO"/>
    <x v="3"/>
    <x v="2"/>
    <x v="8"/>
    <s v="Azua"/>
    <n v="1"/>
    <s v="Teresa Gil"/>
    <s v="MACRO REGION SO - ENRIQUILLO1"/>
    <n v="6"/>
    <x v="1"/>
    <x v="8"/>
    <x v="8"/>
    <s v="AzuaDegradaciónIncendios Mediana y Baja Intensidad"/>
    <n v="4"/>
    <n v="2"/>
    <n v="2"/>
    <n v="3"/>
    <n v="3"/>
    <n v="3"/>
    <m/>
    <m/>
    <m/>
    <n v="17"/>
    <n v="2.8333333333333335"/>
    <n v="3"/>
    <m/>
    <n v="30"/>
    <m/>
    <n v="1"/>
    <n v="7"/>
    <n v="4.5"/>
    <n v="7"/>
    <n v="0.33200000000000002"/>
    <x v="5"/>
    <x v="3"/>
  </r>
  <r>
    <s v="MACRO REGION SO - ENRIQUILLO"/>
    <x v="3"/>
    <x v="2"/>
    <x v="8"/>
    <s v="Azua"/>
    <n v="1"/>
    <s v="Teresa Gil"/>
    <s v="MACRO REGION SO - ENRIQUILLO1"/>
    <n v="6"/>
    <x v="1"/>
    <x v="9"/>
    <x v="9"/>
    <s v="AzuaDegradaciónPastoreo de ganado en bosques"/>
    <n v="2"/>
    <n v="2"/>
    <n v="1"/>
    <n v="1"/>
    <n v="1"/>
    <n v="1"/>
    <m/>
    <m/>
    <m/>
    <n v="8"/>
    <n v="1.3333333333333333"/>
    <n v="4"/>
    <m/>
    <n v="29"/>
    <m/>
    <n v="11"/>
    <n v="8"/>
    <n v="15"/>
    <n v="13.6"/>
    <n v="0.80400000000000005"/>
    <x v="3"/>
    <x v="2"/>
  </r>
  <r>
    <s v="MACRO REGION SO - ENRIQUILLO"/>
    <x v="3"/>
    <x v="2"/>
    <x v="8"/>
    <s v="Azua"/>
    <n v="1"/>
    <s v="Teresa Gil"/>
    <s v="MACRO REGION SO - ENRIQUILLO1"/>
    <n v="6"/>
    <x v="1"/>
    <x v="10"/>
    <x v="10"/>
    <s v="AzuaDegradaciónExtracción de Madera Leña/Carbón"/>
    <n v="3"/>
    <n v="2"/>
    <n v="3"/>
    <n v="4"/>
    <n v="4"/>
    <n v="4"/>
    <m/>
    <m/>
    <m/>
    <n v="20"/>
    <n v="3.3333333333333335"/>
    <n v="1"/>
    <m/>
    <n v="31"/>
    <m/>
    <n v="10"/>
    <n v="9"/>
    <n v="14.5"/>
    <n v="15.600000000000001"/>
    <n v="0.95499999999999996"/>
    <x v="1"/>
    <x v="2"/>
  </r>
  <r>
    <s v="MACRO REGION SO - ENRIQUILLO"/>
    <x v="3"/>
    <x v="2"/>
    <x v="8"/>
    <s v="Azua"/>
    <n v="1"/>
    <s v="Teresa Gil"/>
    <s v="MACRO REGION SO - ENRIQUILLO1"/>
    <n v="6"/>
    <x v="1"/>
    <x v="54"/>
    <x v="19"/>
    <s v="AzuaDegradaciónPlagas y Enfermedades Forestales"/>
    <n v="2"/>
    <n v="1"/>
    <n v="1"/>
    <n v="1"/>
    <n v="1"/>
    <n v="1"/>
    <m/>
    <m/>
    <m/>
    <n v="7"/>
    <n v="1.1666666666666667"/>
    <n v="5"/>
    <m/>
    <n v="8"/>
    <m/>
    <n v="0"/>
    <n v="1"/>
    <n v="0.5"/>
    <n v="1.8000000000000003"/>
    <n v="2.1000000000000001E-2"/>
    <x v="9"/>
    <x v="4"/>
  </r>
  <r>
    <s v="MACRO REGION SO - ENRIQUILLO"/>
    <x v="3"/>
    <x v="2"/>
    <x v="8"/>
    <s v="Azua"/>
    <n v="1"/>
    <s v="Teresa Gil"/>
    <s v="MACRO REGION SO - ENRIQUILLO1"/>
    <n v="6"/>
    <x v="2"/>
    <x v="13"/>
    <x v="12"/>
    <s v="AzuaCausas IndirectasDebilidad en la Institucionalidad Forestal"/>
    <n v="5"/>
    <n v="5"/>
    <n v="4"/>
    <n v="4"/>
    <n v="4"/>
    <n v="4"/>
    <m/>
    <m/>
    <m/>
    <n v="26"/>
    <n v="4.333333333333333"/>
    <n v="3"/>
    <m/>
    <n v="37"/>
    <m/>
    <n v="8"/>
    <n v="4"/>
    <n v="10"/>
    <n v="13.2"/>
    <n v="0.76500000000000001"/>
    <x v="7"/>
    <x v="0"/>
  </r>
  <r>
    <s v="MACRO REGION SO - ENRIQUILLO"/>
    <x v="3"/>
    <x v="2"/>
    <x v="8"/>
    <s v="Azua"/>
    <n v="1"/>
    <s v="Teresa Gil"/>
    <s v="MACRO REGION SO - ENRIQUILLO1"/>
    <n v="6"/>
    <x v="2"/>
    <x v="14"/>
    <x v="13"/>
    <s v="AzuaCausas IndirectasDebilidad en las Políticas Públicas"/>
    <n v="3"/>
    <n v="4"/>
    <n v="4"/>
    <n v="4"/>
    <n v="5"/>
    <n v="5"/>
    <m/>
    <m/>
    <m/>
    <n v="25"/>
    <n v="4.166666666666667"/>
    <n v="3"/>
    <m/>
    <n v="50"/>
    <m/>
    <n v="8"/>
    <n v="8"/>
    <n v="12"/>
    <n v="14.600000000000001"/>
    <n v="0.89300000000000002"/>
    <x v="7"/>
    <x v="2"/>
  </r>
  <r>
    <s v="MACRO REGION SO - ENRIQUILLO"/>
    <x v="3"/>
    <x v="2"/>
    <x v="8"/>
    <s v="Azua"/>
    <n v="1"/>
    <s v="Teresa Gil"/>
    <s v="MACRO REGION SO - ENRIQUILLO1"/>
    <n v="6"/>
    <x v="2"/>
    <x v="25"/>
    <x v="14"/>
    <s v="AzuaCausas IndirectasTurismo: Expansión del área turística"/>
    <n v="2"/>
    <n v="2"/>
    <n v="1"/>
    <n v="1"/>
    <n v="1"/>
    <n v="1"/>
    <m/>
    <m/>
    <m/>
    <n v="8"/>
    <n v="1.3333333333333333"/>
    <n v="5"/>
    <m/>
    <n v="30"/>
    <m/>
    <n v="0"/>
    <n v="3"/>
    <n v="1.5"/>
    <n v="2.8000000000000003"/>
    <n v="7.2999999999999995E-2"/>
    <x v="2"/>
    <x v="4"/>
  </r>
  <r>
    <s v="MACRO REGION SO - ENRIQUILLO"/>
    <x v="3"/>
    <x v="2"/>
    <x v="8"/>
    <s v="Azua"/>
    <n v="1"/>
    <s v="Teresa Gil"/>
    <s v="MACRO REGION SO - ENRIQUILLO1"/>
    <n v="6"/>
    <x v="2"/>
    <x v="138"/>
    <x v="15"/>
    <s v="AzuaCausas IndirectasInformalidad Mercado Leña/Carbón"/>
    <n v="4"/>
    <n v="4"/>
    <n v="5"/>
    <n v="5"/>
    <n v="5"/>
    <n v="5"/>
    <m/>
    <m/>
    <m/>
    <n v="28"/>
    <n v="4.666666666666667"/>
    <n v="1"/>
    <m/>
    <n v="29"/>
    <m/>
    <n v="5"/>
    <n v="8"/>
    <n v="9"/>
    <n v="12.8"/>
    <n v="0.69299999999999995"/>
    <x v="1"/>
    <x v="0"/>
  </r>
  <r>
    <s v="MACRO REGION SO - ENRIQUILLO"/>
    <x v="3"/>
    <x v="2"/>
    <x v="8"/>
    <s v="Azua"/>
    <n v="1"/>
    <s v="Teresa Gil"/>
    <s v="MACRO REGION SO - ENRIQUILLO1"/>
    <n v="6"/>
    <x v="2"/>
    <x v="139"/>
    <x v="17"/>
    <s v="AzuaCausas IndirectasPobreza -Desempleo"/>
    <n v="5"/>
    <n v="5"/>
    <n v="4"/>
    <n v="4"/>
    <n v="4"/>
    <n v="4"/>
    <m/>
    <m/>
    <m/>
    <n v="26"/>
    <n v="4.333333333333333"/>
    <n v="3"/>
    <m/>
    <n v="25"/>
    <m/>
    <n v="2"/>
    <n v="4"/>
    <n v="4"/>
    <n v="8.4"/>
    <n v="0.38"/>
    <x v="8"/>
    <x v="3"/>
  </r>
  <r>
    <s v="MACRO REGION SO - ENRIQUILLO"/>
    <x v="3"/>
    <x v="2"/>
    <x v="8"/>
    <s v="Azua"/>
    <n v="1"/>
    <s v="Teresa Gil"/>
    <s v="MACRO REGION SO - ENRIQUILLO1"/>
    <n v="6"/>
    <x v="2"/>
    <x v="140"/>
    <x v="22"/>
    <s v="AzuaCausas IndirectasAusencia de Incentivos Forestales"/>
    <n v="4"/>
    <n v="4"/>
    <n v="4"/>
    <n v="4"/>
    <n v="4"/>
    <n v="4"/>
    <m/>
    <m/>
    <m/>
    <n v="24"/>
    <n v="4"/>
    <n v="4"/>
    <m/>
    <n v="7"/>
    <m/>
    <n v="3"/>
    <n v="0"/>
    <n v="3"/>
    <n v="7.2000000000000011"/>
    <n v="0.34399999999999997"/>
    <x v="1"/>
    <x v="3"/>
  </r>
  <r>
    <s v="MACRO REGION SO - ENRIQUILLO"/>
    <x v="3"/>
    <x v="2"/>
    <x v="8"/>
    <s v="Azua"/>
    <n v="1"/>
    <s v="Teresa Gil"/>
    <s v="MACRO REGION SO - ENRIQUILLO1"/>
    <n v="6"/>
    <x v="2"/>
    <x v="88"/>
    <x v="13"/>
    <s v="AzuaCausas IndirectasDebilidad en las Políticas Públicas"/>
    <n v="3"/>
    <n v="4"/>
    <n v="5"/>
    <n v="5"/>
    <n v="5"/>
    <n v="5"/>
    <m/>
    <m/>
    <m/>
    <n v="27"/>
    <n v="4.5"/>
    <n v="2"/>
    <m/>
    <n v="50"/>
    <m/>
    <n v="8"/>
    <n v="8"/>
    <n v="12"/>
    <n v="15.000000000000002"/>
    <n v="0.92900000000000005"/>
    <x v="7"/>
    <x v="2"/>
  </r>
  <r>
    <s v="MACRO REGION SO - ENRIQUILLO"/>
    <x v="3"/>
    <x v="2"/>
    <x v="6"/>
    <s v="San Juan"/>
    <n v="2"/>
    <s v="Patricio Emanuelli"/>
    <s v="MACRO REGION SO - ENRIQUILLO2"/>
    <n v="8"/>
    <x v="0"/>
    <x v="0"/>
    <x v="0"/>
    <s v="San JuanDeforestaciónAgricultura Comercial"/>
    <n v="5"/>
    <n v="4"/>
    <n v="3"/>
    <n v="1"/>
    <n v="2"/>
    <n v="2"/>
    <n v="2"/>
    <n v="2"/>
    <m/>
    <n v="21"/>
    <n v="2.625"/>
    <n v="4"/>
    <m/>
    <n v="30"/>
    <m/>
    <n v="7"/>
    <n v="9"/>
    <n v="11.5"/>
    <n v="13.400000000000002"/>
    <n v="0.79500000000000004"/>
    <x v="0"/>
    <x v="0"/>
  </r>
  <r>
    <s v="MACRO REGION SO - ENRIQUILLO"/>
    <x v="3"/>
    <x v="2"/>
    <x v="6"/>
    <s v="San Juan"/>
    <n v="2"/>
    <s v="Patricio Emanuelli"/>
    <s v="MACRO REGION SO - ENRIQUILLO2"/>
    <n v="8"/>
    <x v="0"/>
    <x v="1"/>
    <x v="1"/>
    <s v="San JuanDeforestaciónAgricultura migratoria/subsistencia"/>
    <n v="4"/>
    <n v="4"/>
    <n v="3"/>
    <n v="4"/>
    <n v="3"/>
    <n v="5"/>
    <n v="5"/>
    <n v="5"/>
    <m/>
    <n v="33"/>
    <n v="4.125"/>
    <n v="1"/>
    <m/>
    <n v="37"/>
    <m/>
    <n v="3"/>
    <n v="11"/>
    <n v="8.5"/>
    <n v="13.400000000000002"/>
    <n v="0.79500000000000004"/>
    <x v="0"/>
    <x v="0"/>
  </r>
  <r>
    <s v="MACRO REGION SO - ENRIQUILLO"/>
    <x v="3"/>
    <x v="2"/>
    <x v="6"/>
    <s v="San Juan"/>
    <n v="2"/>
    <s v="Patricio Emanuelli"/>
    <s v="MACRO REGION SO - ENRIQUILLO2"/>
    <n v="8"/>
    <x v="0"/>
    <x v="2"/>
    <x v="2"/>
    <s v="San JuanDeforestaciónTala Ilegal de Bosque Natural "/>
    <n v="2"/>
    <n v="5"/>
    <n v="2"/>
    <n v="4"/>
    <n v="4"/>
    <n v="4"/>
    <n v="4"/>
    <n v="4"/>
    <m/>
    <n v="29"/>
    <n v="3.625"/>
    <n v="3"/>
    <m/>
    <n v="34"/>
    <m/>
    <n v="10"/>
    <n v="3"/>
    <n v="11.5"/>
    <n v="15.000000000000002"/>
    <n v="0.92900000000000005"/>
    <x v="1"/>
    <x v="2"/>
  </r>
  <r>
    <s v="MACRO REGION SO - ENRIQUILLO"/>
    <x v="3"/>
    <x v="2"/>
    <x v="6"/>
    <s v="San Juan"/>
    <n v="2"/>
    <s v="Patricio Emanuelli"/>
    <s v="MACRO REGION SO - ENRIQUILLO2"/>
    <n v="8"/>
    <x v="0"/>
    <x v="3"/>
    <x v="3"/>
    <s v="San JuanDeforestaciónInfraestructura"/>
    <n v="1"/>
    <n v="1"/>
    <n v="1"/>
    <n v="1"/>
    <n v="1"/>
    <n v="1"/>
    <n v="1"/>
    <n v="1"/>
    <m/>
    <n v="8"/>
    <n v="1"/>
    <n v="5"/>
    <m/>
    <n v="27"/>
    <m/>
    <n v="0"/>
    <n v="1"/>
    <n v="0.5"/>
    <n v="2"/>
    <n v="2.5999999999999999E-2"/>
    <x v="2"/>
    <x v="4"/>
  </r>
  <r>
    <s v="MACRO REGION SO - ENRIQUILLO"/>
    <x v="3"/>
    <x v="2"/>
    <x v="6"/>
    <s v="San Juan"/>
    <n v="2"/>
    <s v="Patricio Emanuelli"/>
    <s v="MACRO REGION SO - ENRIQUILLO2"/>
    <n v="8"/>
    <x v="0"/>
    <x v="4"/>
    <x v="4"/>
    <s v="San JuanDeforestaciónGanadería Comercial"/>
    <n v="3"/>
    <n v="4"/>
    <n v="3"/>
    <n v="3"/>
    <n v="2"/>
    <n v="2"/>
    <n v="2"/>
    <n v="2"/>
    <m/>
    <n v="21"/>
    <n v="2.625"/>
    <n v="4"/>
    <m/>
    <n v="28"/>
    <m/>
    <n v="11"/>
    <n v="3"/>
    <n v="12.5"/>
    <n v="14.2"/>
    <n v="0.84499999999999997"/>
    <x v="3"/>
    <x v="2"/>
  </r>
  <r>
    <s v="MACRO REGION SO - ENRIQUILLO"/>
    <x v="3"/>
    <x v="2"/>
    <x v="6"/>
    <s v="San Juan"/>
    <n v="2"/>
    <s v="Patricio Emanuelli"/>
    <s v="MACRO REGION SO - ENRIQUILLO2"/>
    <n v="8"/>
    <x v="2"/>
    <x v="109"/>
    <x v="24"/>
    <s v="San JuanCausas IndirectasDinámica Migratoria"/>
    <n v="5"/>
    <n v="3"/>
    <n v="5"/>
    <n v="5"/>
    <n v="5"/>
    <n v="3"/>
    <n v="3"/>
    <n v="1"/>
    <m/>
    <n v="30"/>
    <n v="3.75"/>
    <n v="2"/>
    <m/>
    <n v="21"/>
    <m/>
    <n v="6"/>
    <n v="3"/>
    <n v="7.5"/>
    <n v="12"/>
    <n v="0.621"/>
    <x v="11"/>
    <x v="0"/>
  </r>
  <r>
    <s v="MACRO REGION SO - ENRIQUILLO"/>
    <x v="3"/>
    <x v="2"/>
    <x v="6"/>
    <s v="San Juan"/>
    <n v="2"/>
    <s v="Patricio Emanuelli"/>
    <s v="MACRO REGION SO - ENRIQUILLO2"/>
    <n v="8"/>
    <x v="1"/>
    <x v="7"/>
    <x v="7"/>
    <s v="San JuanDegradaciónPlanes de Manejo mal gestionados/mal ejecutados"/>
    <n v="2"/>
    <n v="4"/>
    <n v="2"/>
    <n v="2"/>
    <n v="1"/>
    <n v="3"/>
    <n v="3"/>
    <n v="3"/>
    <m/>
    <n v="20"/>
    <n v="2.5"/>
    <n v="4"/>
    <m/>
    <n v="33"/>
    <m/>
    <n v="9"/>
    <n v="4"/>
    <n v="11"/>
    <n v="12.8"/>
    <n v="0.69299999999999995"/>
    <x v="1"/>
    <x v="0"/>
  </r>
  <r>
    <s v="MACRO REGION SO - ENRIQUILLO"/>
    <x v="3"/>
    <x v="2"/>
    <x v="6"/>
    <s v="San Juan"/>
    <n v="2"/>
    <s v="Patricio Emanuelli"/>
    <s v="MACRO REGION SO - ENRIQUILLO2"/>
    <n v="8"/>
    <x v="1"/>
    <x v="8"/>
    <x v="8"/>
    <s v="San JuanDegradaciónIncendios Mediana y Baja Intensidad"/>
    <n v="1"/>
    <n v="4"/>
    <n v="4"/>
    <n v="2"/>
    <n v="5"/>
    <n v="3"/>
    <n v="3"/>
    <n v="3"/>
    <m/>
    <n v="25"/>
    <n v="3.125"/>
    <n v="3"/>
    <m/>
    <n v="30"/>
    <m/>
    <n v="1"/>
    <n v="7"/>
    <n v="4.5"/>
    <n v="8.6"/>
    <n v="0.38600000000000001"/>
    <x v="5"/>
    <x v="3"/>
  </r>
  <r>
    <s v="MACRO REGION SO - ENRIQUILLO"/>
    <x v="3"/>
    <x v="2"/>
    <x v="6"/>
    <s v="San Juan"/>
    <n v="2"/>
    <s v="Patricio Emanuelli"/>
    <s v="MACRO REGION SO - ENRIQUILLO2"/>
    <n v="8"/>
    <x v="1"/>
    <x v="9"/>
    <x v="9"/>
    <s v="San JuanDegradaciónPastoreo de ganado en bosques"/>
    <n v="1"/>
    <n v="2"/>
    <n v="5"/>
    <n v="1"/>
    <n v="5"/>
    <n v="4"/>
    <n v="4"/>
    <n v="4"/>
    <m/>
    <n v="26"/>
    <n v="3.25"/>
    <n v="2"/>
    <m/>
    <n v="29"/>
    <m/>
    <n v="11"/>
    <n v="8"/>
    <n v="15"/>
    <n v="17.2"/>
    <n v="0.98799999999999999"/>
    <x v="3"/>
    <x v="2"/>
  </r>
  <r>
    <s v="MACRO REGION SO - ENRIQUILLO"/>
    <x v="3"/>
    <x v="2"/>
    <x v="6"/>
    <s v="San Juan"/>
    <n v="2"/>
    <s v="Patricio Emanuelli"/>
    <s v="MACRO REGION SO - ENRIQUILLO2"/>
    <n v="8"/>
    <x v="1"/>
    <x v="10"/>
    <x v="10"/>
    <s v="San JuanDegradaciónExtracción de Madera Leña/Carbón"/>
    <n v="2"/>
    <n v="1"/>
    <n v="4"/>
    <n v="4"/>
    <n v="5"/>
    <n v="5"/>
    <n v="5"/>
    <n v="5"/>
    <m/>
    <n v="31"/>
    <n v="3.875"/>
    <n v="1"/>
    <m/>
    <n v="31"/>
    <m/>
    <n v="10"/>
    <n v="9"/>
    <n v="14.5"/>
    <n v="17.8"/>
    <n v="0.995"/>
    <x v="1"/>
    <x v="2"/>
  </r>
  <r>
    <s v="MACRO REGION SO - ENRIQUILLO"/>
    <x v="3"/>
    <x v="2"/>
    <x v="6"/>
    <s v="San Juan"/>
    <n v="2"/>
    <s v="Patricio Emanuelli"/>
    <s v="MACRO REGION SO - ENRIQUILLO2"/>
    <n v="8"/>
    <x v="2"/>
    <x v="13"/>
    <x v="12"/>
    <s v="San JuanCausas IndirectasDebilidad en la Institucionalidad Forestal"/>
    <n v="5"/>
    <n v="5"/>
    <n v="5"/>
    <n v="5"/>
    <n v="4"/>
    <n v="4"/>
    <n v="4"/>
    <n v="4"/>
    <m/>
    <n v="36"/>
    <n v="4.5"/>
    <n v="1"/>
    <m/>
    <n v="37"/>
    <m/>
    <n v="8"/>
    <n v="4"/>
    <n v="10"/>
    <n v="15.2"/>
    <n v="0.94"/>
    <x v="7"/>
    <x v="2"/>
  </r>
  <r>
    <s v="MACRO REGION SO - ENRIQUILLO"/>
    <x v="3"/>
    <x v="2"/>
    <x v="6"/>
    <s v="San Juan"/>
    <n v="2"/>
    <s v="Patricio Emanuelli"/>
    <s v="MACRO REGION SO - ENRIQUILLO2"/>
    <n v="8"/>
    <x v="2"/>
    <x v="14"/>
    <x v="13"/>
    <s v="San JuanCausas IndirectasDebilidad en las Políticas Públicas"/>
    <n v="4"/>
    <n v="4"/>
    <n v="3"/>
    <n v="5"/>
    <n v="5"/>
    <n v="5"/>
    <n v="5"/>
    <n v="5"/>
    <m/>
    <n v="36"/>
    <n v="4.5"/>
    <n v="1"/>
    <m/>
    <n v="50"/>
    <m/>
    <n v="8"/>
    <n v="8"/>
    <n v="12"/>
    <n v="16.8"/>
    <n v="0.97799999999999998"/>
    <x v="7"/>
    <x v="2"/>
  </r>
  <r>
    <s v="MACRO REGION SO - ENRIQUILLO"/>
    <x v="3"/>
    <x v="2"/>
    <x v="6"/>
    <s v="San Juan"/>
    <n v="2"/>
    <s v="Patricio Emanuelli"/>
    <s v="MACRO REGION SO - ENRIQUILLO2"/>
    <n v="8"/>
    <x v="2"/>
    <x v="25"/>
    <x v="14"/>
    <s v="San JuanCausas IndirectasTurismo: Expansión del área turística"/>
    <n v="2"/>
    <n v="3"/>
    <n v="1"/>
    <n v="1"/>
    <n v="1"/>
    <n v="1"/>
    <n v="1"/>
    <n v="1"/>
    <m/>
    <n v="11"/>
    <n v="1.375"/>
    <n v="3"/>
    <m/>
    <n v="30"/>
    <m/>
    <n v="0"/>
    <n v="3"/>
    <n v="1.5"/>
    <n v="3.4000000000000004"/>
    <n v="0.106"/>
    <x v="2"/>
    <x v="4"/>
  </r>
  <r>
    <s v="MACRO REGION SO - ENRIQUILLO"/>
    <x v="3"/>
    <x v="2"/>
    <x v="6"/>
    <s v="San Juan"/>
    <n v="2"/>
    <s v="Patricio Emanuelli"/>
    <s v="MACRO REGION SO - ENRIQUILLO2"/>
    <n v="8"/>
    <x v="2"/>
    <x v="16"/>
    <x v="15"/>
    <s v="San JuanCausas IndirectasInformalidad Mercado Leña/Carbón"/>
    <n v="2"/>
    <n v="3"/>
    <n v="4"/>
    <n v="2"/>
    <n v="5"/>
    <n v="5"/>
    <n v="5"/>
    <n v="5"/>
    <m/>
    <n v="31"/>
    <n v="3.875"/>
    <n v="2"/>
    <m/>
    <n v="29"/>
    <m/>
    <n v="5"/>
    <n v="8"/>
    <n v="9"/>
    <n v="13.4"/>
    <n v="0.78800000000000003"/>
    <x v="1"/>
    <x v="0"/>
  </r>
  <r>
    <s v="MACRO REGION SO - ENRIQUILLO"/>
    <x v="3"/>
    <x v="2"/>
    <x v="9"/>
    <s v="Barahona"/>
    <n v="3"/>
    <s v="Efraín Duarte"/>
    <s v="MACRO REGION SO - ENRIQUILLO3"/>
    <n v="6.9999999999999991"/>
    <x v="0"/>
    <x v="0"/>
    <x v="0"/>
    <s v="BarahonaDeforestaciónAgricultura Comercial"/>
    <n v="1"/>
    <n v="3"/>
    <n v="3"/>
    <n v="3"/>
    <n v="2"/>
    <n v="2"/>
    <n v="2"/>
    <m/>
    <m/>
    <n v="16"/>
    <n v="2.2857142857142856"/>
    <n v="4"/>
    <m/>
    <n v="30"/>
    <m/>
    <n v="7"/>
    <n v="9"/>
    <n v="11.5"/>
    <n v="12.400000000000002"/>
    <n v="0.67"/>
    <x v="0"/>
    <x v="0"/>
  </r>
  <r>
    <s v="MACRO REGION SO - ENRIQUILLO"/>
    <x v="3"/>
    <x v="2"/>
    <x v="9"/>
    <s v="Barahona"/>
    <n v="3"/>
    <s v="Efraín Duarte"/>
    <s v="MACRO REGION SO - ENRIQUILLO3"/>
    <n v="6.9999999999999991"/>
    <x v="0"/>
    <x v="1"/>
    <x v="1"/>
    <s v="BarahonaDeforestaciónAgricultura migratoria/subsistencia"/>
    <n v="2"/>
    <n v="3"/>
    <n v="3"/>
    <n v="3"/>
    <n v="4"/>
    <n v="4"/>
    <n v="4"/>
    <m/>
    <m/>
    <n v="23"/>
    <n v="3.2857142857142856"/>
    <n v="2"/>
    <m/>
    <n v="37"/>
    <m/>
    <n v="3"/>
    <n v="11"/>
    <n v="8.5"/>
    <n v="11.400000000000002"/>
    <n v="0.58099999999999996"/>
    <x v="0"/>
    <x v="1"/>
  </r>
  <r>
    <s v="MACRO REGION SO - ENRIQUILLO"/>
    <x v="3"/>
    <x v="2"/>
    <x v="9"/>
    <s v="Barahona"/>
    <n v="3"/>
    <s v="Efraín Duarte"/>
    <s v="MACRO REGION SO - ENRIQUILLO3"/>
    <n v="6.9999999999999991"/>
    <x v="0"/>
    <x v="2"/>
    <x v="2"/>
    <s v="BarahonaDeforestaciónTala Ilegal de Bosque Natural "/>
    <n v="2"/>
    <n v="2"/>
    <n v="2"/>
    <n v="3"/>
    <n v="3"/>
    <n v="3"/>
    <n v="3"/>
    <m/>
    <m/>
    <n v="18"/>
    <n v="2.5714285714285716"/>
    <n v="3"/>
    <m/>
    <n v="34"/>
    <m/>
    <n v="10"/>
    <n v="3"/>
    <n v="11.5"/>
    <n v="12.8"/>
    <n v="0.69299999999999995"/>
    <x v="1"/>
    <x v="0"/>
  </r>
  <r>
    <s v="MACRO REGION SO - ENRIQUILLO"/>
    <x v="3"/>
    <x v="2"/>
    <x v="9"/>
    <s v="Barahona"/>
    <n v="3"/>
    <s v="Efraín Duarte"/>
    <s v="MACRO REGION SO - ENRIQUILLO3"/>
    <n v="6.9999999999999991"/>
    <x v="0"/>
    <x v="3"/>
    <x v="3"/>
    <s v="BarahonaDeforestaciónInfraestructura"/>
    <n v="2"/>
    <n v="1"/>
    <n v="1"/>
    <n v="1"/>
    <n v="1"/>
    <n v="1"/>
    <n v="1"/>
    <m/>
    <m/>
    <n v="8"/>
    <n v="1.1428571428571428"/>
    <n v="8"/>
    <m/>
    <n v="27"/>
    <m/>
    <n v="0"/>
    <n v="1"/>
    <n v="0.5"/>
    <n v="2"/>
    <n v="2.5999999999999999E-2"/>
    <x v="2"/>
    <x v="4"/>
  </r>
  <r>
    <s v="MACRO REGION SO - ENRIQUILLO"/>
    <x v="3"/>
    <x v="2"/>
    <x v="9"/>
    <s v="Barahona"/>
    <n v="3"/>
    <s v="Efraín Duarte"/>
    <s v="MACRO REGION SO - ENRIQUILLO3"/>
    <n v="6.9999999999999991"/>
    <x v="0"/>
    <x v="5"/>
    <x v="5"/>
    <s v="BarahonaDeforestaciónMinería a cielo abierto"/>
    <n v="1"/>
    <n v="3"/>
    <n v="3"/>
    <n v="1"/>
    <n v="2"/>
    <n v="2"/>
    <n v="2"/>
    <m/>
    <m/>
    <n v="14"/>
    <n v="2"/>
    <n v="6"/>
    <m/>
    <n v="24"/>
    <m/>
    <n v="4"/>
    <n v="3"/>
    <n v="5.5"/>
    <n v="7.2000000000000011"/>
    <n v="0.34399999999999997"/>
    <x v="4"/>
    <x v="3"/>
  </r>
  <r>
    <s v="MACRO REGION SO - ENRIQUILLO"/>
    <x v="3"/>
    <x v="2"/>
    <x v="9"/>
    <s v="Barahona"/>
    <n v="3"/>
    <s v="Efraín Duarte"/>
    <s v="MACRO REGION SO - ENRIQUILLO3"/>
    <n v="6.9999999999999991"/>
    <x v="2"/>
    <x v="141"/>
    <x v="24"/>
    <s v="BarahonaCausas IndirectasDinámica Migratoria"/>
    <n v="2"/>
    <n v="3"/>
    <n v="3"/>
    <n v="5"/>
    <n v="4"/>
    <n v="4"/>
    <n v="4"/>
    <m/>
    <m/>
    <n v="25"/>
    <n v="3.5714285714285716"/>
    <n v="1"/>
    <m/>
    <n v="21"/>
    <m/>
    <n v="6"/>
    <n v="3"/>
    <n v="7.5"/>
    <n v="11"/>
    <n v="0.52700000000000002"/>
    <x v="11"/>
    <x v="1"/>
  </r>
  <r>
    <s v="MACRO REGION SO - ENRIQUILLO"/>
    <x v="3"/>
    <x v="2"/>
    <x v="9"/>
    <s v="Barahona"/>
    <n v="3"/>
    <s v="Efraín Duarte"/>
    <s v="MACRO REGION SO - ENRIQUILLO3"/>
    <n v="6.9999999999999991"/>
    <x v="0"/>
    <x v="63"/>
    <x v="6"/>
    <s v="BarahonaDeforestaciónIncendios Alta Intensidad"/>
    <n v="3"/>
    <n v="2"/>
    <n v="2"/>
    <n v="2"/>
    <n v="2"/>
    <n v="2"/>
    <n v="2"/>
    <m/>
    <m/>
    <n v="15"/>
    <n v="2.1428571428571428"/>
    <n v="5"/>
    <m/>
    <n v="18"/>
    <m/>
    <n v="0"/>
    <n v="2"/>
    <n v="1"/>
    <n v="3.8"/>
    <n v="0.129"/>
    <x v="5"/>
    <x v="4"/>
  </r>
  <r>
    <s v="MACRO REGION SO - ENRIQUILLO"/>
    <x v="3"/>
    <x v="2"/>
    <x v="9"/>
    <s v="Barahona"/>
    <n v="3"/>
    <s v="Efraín Duarte"/>
    <s v="MACRO REGION SO - ENRIQUILLO3"/>
    <n v="6.9999999999999991"/>
    <x v="0"/>
    <x v="62"/>
    <x v="4"/>
    <s v="BarahonaDeforestaciónGanadería Comercial"/>
    <n v="2"/>
    <n v="2"/>
    <n v="2"/>
    <n v="1"/>
    <n v="1"/>
    <n v="1"/>
    <n v="1"/>
    <m/>
    <m/>
    <n v="10"/>
    <n v="1.4285714285714286"/>
    <n v="7"/>
    <m/>
    <n v="28"/>
    <m/>
    <n v="11"/>
    <n v="3"/>
    <n v="12.5"/>
    <n v="12"/>
    <n v="0.621"/>
    <x v="3"/>
    <x v="0"/>
  </r>
  <r>
    <s v="MACRO REGION SO - ENRIQUILLO"/>
    <x v="3"/>
    <x v="2"/>
    <x v="9"/>
    <s v="Barahona"/>
    <n v="3"/>
    <s v="Efraín Duarte"/>
    <s v="MACRO REGION SO - ENRIQUILLO3"/>
    <n v="6.9999999999999991"/>
    <x v="1"/>
    <x v="7"/>
    <x v="7"/>
    <s v="BarahonaDegradaciónPlanes de Manejo mal gestionados/mal ejecutados"/>
    <n v="2"/>
    <n v="3"/>
    <n v="1"/>
    <n v="2"/>
    <n v="2"/>
    <n v="2"/>
    <n v="2"/>
    <m/>
    <m/>
    <n v="14"/>
    <n v="2"/>
    <n v="1"/>
    <m/>
    <n v="33"/>
    <m/>
    <n v="9"/>
    <n v="4"/>
    <n v="11"/>
    <n v="11.600000000000001"/>
    <n v="0.59799999999999998"/>
    <x v="1"/>
    <x v="1"/>
  </r>
  <r>
    <s v="MACRO REGION SO - ENRIQUILLO"/>
    <x v="3"/>
    <x v="2"/>
    <x v="9"/>
    <s v="Barahona"/>
    <n v="3"/>
    <s v="Efraín Duarte"/>
    <s v="MACRO REGION SO - ENRIQUILLO3"/>
    <n v="6.9999999999999991"/>
    <x v="1"/>
    <x v="8"/>
    <x v="8"/>
    <s v="BarahonaDegradaciónIncendios Mediana y Baja Intensidad"/>
    <n v="2"/>
    <n v="2"/>
    <n v="1"/>
    <n v="1"/>
    <n v="1"/>
    <n v="1"/>
    <n v="1"/>
    <m/>
    <m/>
    <n v="9"/>
    <n v="1.2857142857142858"/>
    <n v="5"/>
    <m/>
    <n v="30"/>
    <m/>
    <n v="1"/>
    <n v="7"/>
    <n v="4.5"/>
    <n v="5.4"/>
    <n v="0.222"/>
    <x v="5"/>
    <x v="3"/>
  </r>
  <r>
    <s v="MACRO REGION SO - ENRIQUILLO"/>
    <x v="3"/>
    <x v="2"/>
    <x v="9"/>
    <s v="Barahona"/>
    <n v="3"/>
    <s v="Efraín Duarte"/>
    <s v="MACRO REGION SO - ENRIQUILLO3"/>
    <n v="6.9999999999999991"/>
    <x v="1"/>
    <x v="9"/>
    <x v="9"/>
    <s v="BarahonaDegradaciónPastoreo de ganado en bosques"/>
    <n v="3"/>
    <n v="3"/>
    <n v="1"/>
    <n v="1"/>
    <n v="2"/>
    <n v="2"/>
    <n v="2"/>
    <m/>
    <m/>
    <n v="14"/>
    <n v="2"/>
    <n v="1"/>
    <m/>
    <n v="29"/>
    <m/>
    <n v="11"/>
    <n v="8"/>
    <n v="15"/>
    <n v="14.8"/>
    <n v="0.90100000000000002"/>
    <x v="3"/>
    <x v="2"/>
  </r>
  <r>
    <s v="MACRO REGION SO - ENRIQUILLO"/>
    <x v="3"/>
    <x v="2"/>
    <x v="9"/>
    <s v="Barahona"/>
    <n v="3"/>
    <s v="Efraín Duarte"/>
    <s v="MACRO REGION SO - ENRIQUILLO3"/>
    <n v="6.9999999999999991"/>
    <x v="1"/>
    <x v="142"/>
    <x v="10"/>
    <s v="BarahonaDegradaciónExtracción de Madera Leña/Carbón"/>
    <n v="1"/>
    <n v="1"/>
    <n v="2"/>
    <n v="2"/>
    <n v="2"/>
    <n v="2"/>
    <n v="2"/>
    <m/>
    <m/>
    <n v="12"/>
    <n v="1.7142857142857142"/>
    <n v="3"/>
    <m/>
    <n v="31"/>
    <m/>
    <n v="10"/>
    <n v="9"/>
    <n v="14.5"/>
    <n v="14.000000000000002"/>
    <n v="0.83599999999999997"/>
    <x v="1"/>
    <x v="2"/>
  </r>
  <r>
    <s v="MACRO REGION SO - ENRIQUILLO"/>
    <x v="3"/>
    <x v="2"/>
    <x v="9"/>
    <s v="Barahona"/>
    <n v="3"/>
    <s v="Efraín Duarte"/>
    <s v="MACRO REGION SO - ENRIQUILLO3"/>
    <n v="6.9999999999999991"/>
    <x v="1"/>
    <x v="86"/>
    <x v="23"/>
    <s v="BarahonaDegradaciónDesastres Naturales"/>
    <n v="1"/>
    <n v="1"/>
    <n v="1"/>
    <n v="1"/>
    <n v="1"/>
    <n v="1"/>
    <n v="1"/>
    <m/>
    <m/>
    <n v="7"/>
    <n v="1"/>
    <n v="6"/>
    <m/>
    <n v="15"/>
    <m/>
    <n v="2"/>
    <n v="1"/>
    <n v="2.5"/>
    <n v="3.4000000000000004"/>
    <n v="0.106"/>
    <x v="10"/>
    <x v="4"/>
  </r>
  <r>
    <s v="MACRO REGION SO - ENRIQUILLO"/>
    <x v="3"/>
    <x v="2"/>
    <x v="9"/>
    <s v="Barahona"/>
    <n v="3"/>
    <s v="Efraín Duarte"/>
    <s v="MACRO REGION SO - ENRIQUILLO3"/>
    <n v="6.9999999999999991"/>
    <x v="1"/>
    <x v="143"/>
    <x v="19"/>
    <s v="BarahonaDegradaciónPlagas y Enfermedades Forestales"/>
    <n v="1"/>
    <n v="1"/>
    <n v="1"/>
    <n v="1"/>
    <n v="1"/>
    <n v="1"/>
    <n v="1"/>
    <m/>
    <m/>
    <n v="7"/>
    <n v="1"/>
    <n v="6"/>
    <m/>
    <n v="8"/>
    <m/>
    <n v="0"/>
    <n v="1"/>
    <n v="0.5"/>
    <n v="1.8000000000000003"/>
    <n v="2.1000000000000001E-2"/>
    <x v="9"/>
    <x v="4"/>
  </r>
  <r>
    <s v="MACRO REGION SO - ENRIQUILLO"/>
    <x v="3"/>
    <x v="2"/>
    <x v="9"/>
    <s v="Barahona"/>
    <n v="3"/>
    <s v="Efraín Duarte"/>
    <s v="MACRO REGION SO - ENRIQUILLO3"/>
    <n v="6.9999999999999991"/>
    <x v="1"/>
    <x v="107"/>
    <x v="26"/>
    <s v="BarahonaDegradaciónIntroducción Especies Exóticas/Invasoras"/>
    <n v="1"/>
    <n v="1"/>
    <n v="1"/>
    <n v="1"/>
    <n v="1"/>
    <n v="1"/>
    <n v="1"/>
    <m/>
    <m/>
    <n v="7"/>
    <n v="1"/>
    <n v="6"/>
    <m/>
    <n v="18"/>
    <m/>
    <n v="2"/>
    <n v="4"/>
    <n v="4"/>
    <n v="4.6000000000000005"/>
    <n v="0.17799999999999999"/>
    <x v="9"/>
    <x v="4"/>
  </r>
  <r>
    <s v="MACRO REGION SO - ENRIQUILLO"/>
    <x v="3"/>
    <x v="2"/>
    <x v="9"/>
    <s v="Barahona"/>
    <n v="3"/>
    <s v="Efraín Duarte"/>
    <s v="MACRO REGION SO - ENRIQUILLO3"/>
    <n v="6.9999999999999991"/>
    <x v="1"/>
    <x v="144"/>
    <x v="11"/>
    <s v="BarahonaDegradaciónOtras Causas Misceláneas"/>
    <n v="1"/>
    <n v="1"/>
    <n v="1"/>
    <n v="2"/>
    <n v="2"/>
    <n v="2"/>
    <n v="2"/>
    <m/>
    <m/>
    <n v="11"/>
    <n v="1.5714285714285714"/>
    <n v="4"/>
    <m/>
    <n v="13"/>
    <m/>
    <n v="0"/>
    <n v="0"/>
    <n v="0"/>
    <n v="2.2000000000000002"/>
    <n v="3.4000000000000002E-2"/>
    <x v="6"/>
    <x v="4"/>
  </r>
  <r>
    <s v="MACRO REGION SO - ENRIQUILLO"/>
    <x v="3"/>
    <x v="2"/>
    <x v="9"/>
    <s v="Barahona"/>
    <n v="3"/>
    <s v="Efraín Duarte"/>
    <s v="MACRO REGION SO - ENRIQUILLO3"/>
    <n v="6.9999999999999991"/>
    <x v="1"/>
    <x v="145"/>
    <x v="5"/>
    <s v="BarahonaDegradaciónMinería a cielo abierto"/>
    <n v="3"/>
    <n v="1"/>
    <n v="1"/>
    <n v="2"/>
    <n v="2"/>
    <n v="2"/>
    <n v="2"/>
    <m/>
    <m/>
    <n v="13"/>
    <n v="1.8571428571428572"/>
    <n v="2"/>
    <m/>
    <n v="24"/>
    <m/>
    <n v="0"/>
    <n v="2"/>
    <n v="1"/>
    <n v="3.4000000000000004"/>
    <n v="0.106"/>
    <x v="4"/>
    <x v="4"/>
  </r>
  <r>
    <s v="MACRO REGION SO - ENRIQUILLO"/>
    <x v="3"/>
    <x v="2"/>
    <x v="9"/>
    <s v="Barahona"/>
    <n v="3"/>
    <s v="Efraín Duarte"/>
    <s v="MACRO REGION SO - ENRIQUILLO3"/>
    <n v="6.9999999999999991"/>
    <x v="2"/>
    <x v="13"/>
    <x v="12"/>
    <s v="BarahonaCausas IndirectasDebilidad en la Institucionalidad Forestal"/>
    <n v="3"/>
    <n v="3"/>
    <n v="4"/>
    <n v="1"/>
    <n v="2"/>
    <n v="2"/>
    <n v="2"/>
    <m/>
    <m/>
    <n v="17"/>
    <n v="2.4285714285714284"/>
    <n v="5"/>
    <m/>
    <n v="37"/>
    <m/>
    <n v="8"/>
    <n v="4"/>
    <n v="10"/>
    <n v="11.4"/>
    <n v="0.57499999999999996"/>
    <x v="7"/>
    <x v="1"/>
  </r>
  <r>
    <s v="MACRO REGION SO - ENRIQUILLO"/>
    <x v="3"/>
    <x v="2"/>
    <x v="9"/>
    <s v="Barahona"/>
    <n v="3"/>
    <s v="Efraín Duarte"/>
    <s v="MACRO REGION SO - ENRIQUILLO3"/>
    <n v="6.9999999999999991"/>
    <x v="2"/>
    <x v="14"/>
    <x v="13"/>
    <s v="BarahonaCausas IndirectasDebilidad en las Políticas Públicas"/>
    <n v="2"/>
    <n v="2"/>
    <n v="2"/>
    <n v="3"/>
    <n v="3"/>
    <n v="3"/>
    <n v="3"/>
    <m/>
    <m/>
    <n v="18"/>
    <n v="2.5714285714285716"/>
    <n v="4"/>
    <m/>
    <n v="50"/>
    <m/>
    <n v="8"/>
    <n v="8"/>
    <n v="12"/>
    <n v="13.200000000000001"/>
    <n v="0.77200000000000002"/>
    <x v="7"/>
    <x v="0"/>
  </r>
  <r>
    <s v="MACRO REGION SO - ENRIQUILLO"/>
    <x v="3"/>
    <x v="2"/>
    <x v="9"/>
    <s v="Barahona"/>
    <n v="3"/>
    <s v="Efraín Duarte"/>
    <s v="MACRO REGION SO - ENRIQUILLO3"/>
    <n v="6.9999999999999991"/>
    <x v="2"/>
    <x v="16"/>
    <x v="15"/>
    <s v="BarahonaCausas IndirectasInformalidad Mercado Leña/Carbón"/>
    <n v="2"/>
    <n v="5"/>
    <n v="3"/>
    <n v="3"/>
    <n v="4"/>
    <n v="4"/>
    <n v="4"/>
    <m/>
    <m/>
    <n v="25"/>
    <n v="3.5714285714285716"/>
    <n v="2"/>
    <m/>
    <n v="29"/>
    <m/>
    <n v="5"/>
    <n v="8"/>
    <n v="9"/>
    <n v="12.2"/>
    <n v="0.64500000000000002"/>
    <x v="1"/>
    <x v="0"/>
  </r>
  <r>
    <s v="MACRO REGION SO - ENRIQUILLO"/>
    <x v="3"/>
    <x v="2"/>
    <x v="9"/>
    <s v="Barahona"/>
    <n v="3"/>
    <s v="Efraín Duarte"/>
    <s v="MACRO REGION SO - ENRIQUILLO3"/>
    <n v="6.9999999999999991"/>
    <x v="2"/>
    <x v="56"/>
    <x v="17"/>
    <s v="BarahonaCausas IndirectasPobreza -Desempleo"/>
    <n v="1"/>
    <n v="3"/>
    <n v="3"/>
    <n v="3"/>
    <n v="2"/>
    <n v="2"/>
    <n v="2"/>
    <m/>
    <m/>
    <n v="16"/>
    <n v="2.2857142857142856"/>
    <n v="6"/>
    <m/>
    <n v="25"/>
    <m/>
    <n v="2"/>
    <n v="4"/>
    <n v="4"/>
    <n v="6.4"/>
    <n v="0.28799999999999998"/>
    <x v="8"/>
    <x v="3"/>
  </r>
  <r>
    <s v="MACRO REGION SO - ENRIQUILLO"/>
    <x v="3"/>
    <x v="2"/>
    <x v="9"/>
    <s v="Barahona"/>
    <n v="3"/>
    <s v="Efraín Duarte"/>
    <s v="MACRO REGION SO - ENRIQUILLO3"/>
    <n v="6.9999999999999991"/>
    <x v="2"/>
    <x v="146"/>
    <x v="21"/>
    <s v="BarahonaCausas IndirectasDébil Educación Ambiental"/>
    <n v="2"/>
    <n v="1"/>
    <n v="1"/>
    <n v="2"/>
    <n v="4"/>
    <n v="3"/>
    <n v="3"/>
    <m/>
    <m/>
    <n v="16"/>
    <n v="2.2857142857142856"/>
    <n v="6"/>
    <m/>
    <n v="17"/>
    <m/>
    <n v="5"/>
    <n v="7"/>
    <n v="8.5"/>
    <n v="10"/>
    <n v="0.46500000000000002"/>
    <x v="6"/>
    <x v="1"/>
  </r>
  <r>
    <s v="MACRO REGION SO - ENRIQUILLO"/>
    <x v="3"/>
    <x v="2"/>
    <x v="9"/>
    <s v="Barahona"/>
    <n v="3"/>
    <s v="Efraín Duarte"/>
    <s v="MACRO REGION SO - ENRIQUILLO3"/>
    <n v="6.9999999999999991"/>
    <x v="2"/>
    <x v="147"/>
    <x v="17"/>
    <s v="BarahonaCausas IndirectasPobreza -Desempleo"/>
    <n v="1"/>
    <n v="2"/>
    <n v="2"/>
    <n v="3"/>
    <n v="3"/>
    <n v="3"/>
    <n v="3"/>
    <m/>
    <m/>
    <n v="17"/>
    <n v="2.4285714285714284"/>
    <n v="5"/>
    <m/>
    <n v="25"/>
    <m/>
    <n v="2"/>
    <n v="4"/>
    <n v="4"/>
    <n v="6.6000000000000005"/>
    <n v="0.30399999999999999"/>
    <x v="8"/>
    <x v="3"/>
  </r>
  <r>
    <s v="MACRO REGION SO - ENRIQUILLO"/>
    <x v="3"/>
    <x v="2"/>
    <x v="9"/>
    <s v="Barahona"/>
    <n v="3"/>
    <s v="Efraín Duarte"/>
    <s v="MACRO REGION SO - ENRIQUILLO3"/>
    <n v="6.9999999999999991"/>
    <x v="2"/>
    <x v="148"/>
    <x v="24"/>
    <s v="BarahonaCausas IndirectasDinámica Migratoria"/>
    <n v="3"/>
    <n v="3"/>
    <n v="3"/>
    <n v="5"/>
    <n v="4"/>
    <n v="4"/>
    <n v="4"/>
    <m/>
    <m/>
    <n v="26"/>
    <n v="3.7142857142857144"/>
    <n v="3"/>
    <m/>
    <n v="21"/>
    <m/>
    <n v="6"/>
    <n v="3"/>
    <n v="7.5"/>
    <n v="11.2"/>
    <n v="0.55000000000000004"/>
    <x v="11"/>
    <x v="1"/>
  </r>
  <r>
    <s v="MACRO REGION SO - ENRIQUILLO"/>
    <x v="3"/>
    <x v="2"/>
    <x v="9"/>
    <s v="Barahona"/>
    <n v="3"/>
    <s v="Efraín Duarte"/>
    <s v="MACRO REGION SO - ENRIQUILLO3"/>
    <n v="6.9999999999999991"/>
    <x v="2"/>
    <x v="149"/>
    <x v="22"/>
    <s v="BarahonaCausas IndirectasAusencia de Incentivos Forestales"/>
    <n v="3"/>
    <n v="3"/>
    <n v="4"/>
    <n v="4"/>
    <n v="5"/>
    <n v="5"/>
    <n v="5"/>
    <m/>
    <m/>
    <n v="29"/>
    <n v="4.1428571428571432"/>
    <n v="1"/>
    <m/>
    <n v="7"/>
    <m/>
    <n v="3"/>
    <n v="0"/>
    <n v="3"/>
    <n v="8.2000000000000011"/>
    <n v="0.372"/>
    <x v="1"/>
    <x v="3"/>
  </r>
  <r>
    <s v="MACRO REGION SO - ENRIQUILLO"/>
    <x v="3"/>
    <x v="2"/>
    <x v="9"/>
    <s v="Bahoruco"/>
    <n v="4"/>
    <s v="Astrid Holmgren"/>
    <s v="MACRO REGION SO - ENRIQUILLO4"/>
    <n v="8"/>
    <x v="0"/>
    <x v="0"/>
    <x v="0"/>
    <s v="BahorucoDeforestaciónAgricultura Comercial"/>
    <n v="2"/>
    <n v="3"/>
    <n v="3"/>
    <n v="3"/>
    <n v="4"/>
    <n v="4"/>
    <n v="4"/>
    <n v="4"/>
    <m/>
    <n v="27"/>
    <n v="3.375"/>
    <n v="3"/>
    <m/>
    <n v="30"/>
    <m/>
    <n v="7"/>
    <n v="9"/>
    <n v="11.5"/>
    <n v="14.600000000000001"/>
    <n v="0.89300000000000002"/>
    <x v="0"/>
    <x v="2"/>
  </r>
  <r>
    <s v="MACRO REGION SO - ENRIQUILLO"/>
    <x v="3"/>
    <x v="2"/>
    <x v="9"/>
    <s v="Bahoruco"/>
    <n v="4"/>
    <s v="Astrid Holmgren"/>
    <s v="MACRO REGION SO - ENRIQUILLO4"/>
    <n v="8"/>
    <x v="0"/>
    <x v="1"/>
    <x v="1"/>
    <s v="BahorucoDeforestaciónAgricultura migratoria/subsistencia"/>
    <n v="3"/>
    <n v="5"/>
    <n v="5"/>
    <n v="5"/>
    <n v="5"/>
    <n v="5"/>
    <n v="5"/>
    <n v="5"/>
    <m/>
    <n v="38"/>
    <n v="4.75"/>
    <n v="1"/>
    <m/>
    <n v="37"/>
    <m/>
    <n v="3"/>
    <n v="11"/>
    <n v="8.5"/>
    <n v="14.400000000000002"/>
    <n v="0.873"/>
    <x v="0"/>
    <x v="2"/>
  </r>
  <r>
    <s v="MACRO REGION SO - ENRIQUILLO"/>
    <x v="3"/>
    <x v="2"/>
    <x v="9"/>
    <s v="Bahoruco"/>
    <n v="4"/>
    <s v="Astrid Holmgren"/>
    <s v="MACRO REGION SO - ENRIQUILLO4"/>
    <n v="8"/>
    <x v="0"/>
    <x v="2"/>
    <x v="2"/>
    <s v="BahorucoDeforestaciónTala Ilegal de Bosque Natural "/>
    <n v="2"/>
    <n v="2"/>
    <n v="3"/>
    <n v="5"/>
    <n v="4"/>
    <n v="4"/>
    <n v="4"/>
    <n v="4"/>
    <m/>
    <n v="28"/>
    <n v="3.5"/>
    <n v="2"/>
    <m/>
    <n v="34"/>
    <m/>
    <n v="10"/>
    <n v="3"/>
    <n v="11.5"/>
    <n v="14.8"/>
    <n v="0.90100000000000002"/>
    <x v="1"/>
    <x v="2"/>
  </r>
  <r>
    <s v="MACRO REGION SO - ENRIQUILLO"/>
    <x v="3"/>
    <x v="2"/>
    <x v="9"/>
    <s v="Bahoruco"/>
    <n v="4"/>
    <s v="Astrid Holmgren"/>
    <s v="MACRO REGION SO - ENRIQUILLO4"/>
    <n v="8"/>
    <x v="0"/>
    <x v="3"/>
    <x v="3"/>
    <s v="BahorucoDeforestaciónInfraestructura"/>
    <n v="2"/>
    <n v="2"/>
    <n v="1"/>
    <n v="1"/>
    <n v="1"/>
    <n v="1"/>
    <n v="1"/>
    <n v="1"/>
    <m/>
    <n v="10"/>
    <n v="1.25"/>
    <n v="6"/>
    <m/>
    <n v="27"/>
    <m/>
    <n v="0"/>
    <n v="1"/>
    <n v="0.5"/>
    <n v="2.4"/>
    <n v="4.2000000000000003E-2"/>
    <x v="2"/>
    <x v="4"/>
  </r>
  <r>
    <s v="MACRO REGION SO - ENRIQUILLO"/>
    <x v="3"/>
    <x v="2"/>
    <x v="9"/>
    <s v="Bahoruco"/>
    <n v="4"/>
    <s v="Astrid Holmgren"/>
    <s v="MACRO REGION SO - ENRIQUILLO4"/>
    <n v="8"/>
    <x v="0"/>
    <x v="150"/>
    <x v="2"/>
    <s v="BahorucoDeforestaciónTala Ilegal de Bosque Natural "/>
    <n v="3"/>
    <n v="3"/>
    <n v="2"/>
    <n v="3"/>
    <n v="4"/>
    <n v="4"/>
    <n v="2"/>
    <n v="2"/>
    <m/>
    <n v="23"/>
    <n v="2.875"/>
    <n v="4"/>
    <m/>
    <n v="34"/>
    <m/>
    <n v="10"/>
    <n v="3"/>
    <n v="11.5"/>
    <n v="13.8"/>
    <n v="0.81799999999999995"/>
    <x v="1"/>
    <x v="2"/>
  </r>
  <r>
    <s v="MACRO REGION SO - ENRIQUILLO"/>
    <x v="3"/>
    <x v="2"/>
    <x v="9"/>
    <s v="Bahoruco"/>
    <n v="4"/>
    <s v="Astrid Holmgren"/>
    <s v="MACRO REGION SO - ENRIQUILLO4"/>
    <n v="8"/>
    <x v="0"/>
    <x v="4"/>
    <x v="4"/>
    <s v="BahorucoDeforestaciónGanadería Comercial"/>
    <n v="3"/>
    <n v="1"/>
    <n v="1"/>
    <n v="2"/>
    <n v="2"/>
    <n v="2"/>
    <n v="2"/>
    <n v="2"/>
    <m/>
    <n v="15"/>
    <n v="1.875"/>
    <n v="5"/>
    <m/>
    <n v="28"/>
    <m/>
    <n v="11"/>
    <n v="3"/>
    <n v="12.5"/>
    <n v="13"/>
    <n v="0.72399999999999998"/>
    <x v="3"/>
    <x v="0"/>
  </r>
  <r>
    <s v="MACRO REGION SO - ENRIQUILLO"/>
    <x v="3"/>
    <x v="2"/>
    <x v="9"/>
    <s v="Bahoruco"/>
    <n v="4"/>
    <s v="Astrid Holmgren"/>
    <s v="MACRO REGION SO - ENRIQUILLO4"/>
    <n v="8"/>
    <x v="1"/>
    <x v="7"/>
    <x v="7"/>
    <s v="BahorucoDegradaciónPlanes de Manejo mal gestionados/mal ejecutados"/>
    <n v="5"/>
    <n v="4"/>
    <n v="4"/>
    <n v="3"/>
    <n v="3"/>
    <n v="3"/>
    <n v="3"/>
    <n v="3"/>
    <m/>
    <n v="28"/>
    <n v="3.5"/>
    <n v="2"/>
    <m/>
    <n v="33"/>
    <m/>
    <n v="9"/>
    <n v="4"/>
    <n v="11"/>
    <n v="14.400000000000002"/>
    <n v="0.873"/>
    <x v="1"/>
    <x v="2"/>
  </r>
  <r>
    <s v="MACRO REGION SO - ENRIQUILLO"/>
    <x v="3"/>
    <x v="2"/>
    <x v="9"/>
    <s v="Bahoruco"/>
    <n v="4"/>
    <s v="Astrid Holmgren"/>
    <s v="MACRO REGION SO - ENRIQUILLO4"/>
    <n v="8"/>
    <x v="1"/>
    <x v="8"/>
    <x v="8"/>
    <s v="BahorucoDegradaciónIncendios Mediana y Baja Intensidad"/>
    <n v="4"/>
    <n v="4"/>
    <n v="2"/>
    <n v="2"/>
    <n v="2"/>
    <n v="3"/>
    <n v="3"/>
    <n v="3"/>
    <m/>
    <n v="23"/>
    <n v="2.875"/>
    <n v="3"/>
    <m/>
    <n v="30"/>
    <m/>
    <n v="1"/>
    <n v="7"/>
    <n v="4.5"/>
    <n v="8.2000000000000011"/>
    <n v="0.372"/>
    <x v="5"/>
    <x v="3"/>
  </r>
  <r>
    <s v="MACRO REGION SO - ENRIQUILLO"/>
    <x v="3"/>
    <x v="2"/>
    <x v="9"/>
    <s v="Bahoruco"/>
    <n v="4"/>
    <s v="Astrid Holmgren"/>
    <s v="MACRO REGION SO - ENRIQUILLO4"/>
    <n v="8"/>
    <x v="1"/>
    <x v="9"/>
    <x v="9"/>
    <s v="BahorucoDegradaciónPastoreo de ganado en bosques"/>
    <n v="1"/>
    <n v="3"/>
    <n v="3"/>
    <n v="5"/>
    <n v="2"/>
    <n v="2"/>
    <n v="2"/>
    <n v="2"/>
    <m/>
    <n v="20"/>
    <n v="2.5"/>
    <n v="5"/>
    <m/>
    <n v="29"/>
    <m/>
    <n v="11"/>
    <n v="8"/>
    <n v="15"/>
    <n v="16"/>
    <n v="0.96199999999999997"/>
    <x v="3"/>
    <x v="2"/>
  </r>
  <r>
    <s v="MACRO REGION SO - ENRIQUILLO"/>
    <x v="3"/>
    <x v="2"/>
    <x v="9"/>
    <s v="Bahoruco"/>
    <n v="4"/>
    <s v="Astrid Holmgren"/>
    <s v="MACRO REGION SO - ENRIQUILLO4"/>
    <n v="8"/>
    <x v="1"/>
    <x v="10"/>
    <x v="10"/>
    <s v="BahorucoDegradaciónExtracción de Madera Leña/Carbón"/>
    <n v="4"/>
    <n v="5"/>
    <n v="4"/>
    <n v="5"/>
    <n v="5"/>
    <n v="2"/>
    <n v="3"/>
    <n v="3"/>
    <m/>
    <n v="31"/>
    <n v="3.875"/>
    <n v="1"/>
    <m/>
    <n v="31"/>
    <m/>
    <n v="10"/>
    <n v="9"/>
    <n v="14.5"/>
    <n v="17.8"/>
    <n v="0.995"/>
    <x v="1"/>
    <x v="2"/>
  </r>
  <r>
    <s v="MACRO REGION SO - ENRIQUILLO"/>
    <x v="3"/>
    <x v="2"/>
    <x v="9"/>
    <s v="Bahoruco"/>
    <n v="4"/>
    <s v="Astrid Holmgren"/>
    <s v="MACRO REGION SO - ENRIQUILLO4"/>
    <n v="8"/>
    <x v="1"/>
    <x v="151"/>
    <x v="28"/>
    <s v="BahorucoDegradaciónExtracción Productos Forestales Madereros"/>
    <n v="4"/>
    <n v="2"/>
    <n v="2"/>
    <n v="2"/>
    <n v="3"/>
    <n v="3"/>
    <n v="3"/>
    <n v="3"/>
    <m/>
    <n v="22"/>
    <n v="2.75"/>
    <n v="4"/>
    <m/>
    <n v="3"/>
    <m/>
    <n v="1"/>
    <n v="0"/>
    <n v="1"/>
    <n v="5.2"/>
    <n v="0.214"/>
    <x v="1"/>
    <x v="3"/>
  </r>
  <r>
    <s v="MACRO REGION SO - ENRIQUILLO"/>
    <x v="3"/>
    <x v="2"/>
    <x v="9"/>
    <s v="Bahoruco"/>
    <n v="4"/>
    <s v="Astrid Holmgren"/>
    <s v="MACRO REGION SO - ENRIQUILLO4"/>
    <n v="8"/>
    <x v="1"/>
    <x v="107"/>
    <x v="26"/>
    <s v="BahorucoDegradaciónIntroducción Especies Exóticas/Invasoras"/>
    <n v="3"/>
    <n v="4"/>
    <n v="1"/>
    <n v="1"/>
    <n v="1"/>
    <n v="1"/>
    <n v="1"/>
    <n v="1"/>
    <m/>
    <n v="13"/>
    <n v="1.625"/>
    <n v="6"/>
    <m/>
    <n v="18"/>
    <m/>
    <n v="2"/>
    <n v="4"/>
    <n v="4"/>
    <n v="5.8000000000000007"/>
    <n v="0.26"/>
    <x v="9"/>
    <x v="3"/>
  </r>
  <r>
    <s v="MACRO REGION SO - ENRIQUILLO"/>
    <x v="3"/>
    <x v="2"/>
    <x v="9"/>
    <s v="Bahoruco"/>
    <n v="4"/>
    <s v="Astrid Holmgren"/>
    <s v="MACRO REGION SO - ENRIQUILLO4"/>
    <n v="8"/>
    <x v="1"/>
    <x v="126"/>
    <x v="5"/>
    <s v="BahorucoDegradaciónMinería a cielo abierto"/>
    <n v="2"/>
    <n v="2"/>
    <n v="2"/>
    <n v="1"/>
    <n v="1"/>
    <n v="1"/>
    <n v="1"/>
    <n v="1"/>
    <m/>
    <n v="11"/>
    <n v="1.375"/>
    <n v="7"/>
    <m/>
    <n v="24"/>
    <m/>
    <n v="0"/>
    <n v="2"/>
    <n v="1"/>
    <n v="3"/>
    <n v="0.08"/>
    <x v="4"/>
    <x v="4"/>
  </r>
  <r>
    <s v="MACRO REGION SO - ENRIQUILLO"/>
    <x v="3"/>
    <x v="2"/>
    <x v="9"/>
    <s v="Bahoruco"/>
    <n v="4"/>
    <s v="Astrid Holmgren"/>
    <s v="MACRO REGION SO - ENRIQUILLO4"/>
    <n v="8"/>
    <x v="1"/>
    <x v="54"/>
    <x v="19"/>
    <s v="BahorucoDegradaciónPlagas y Enfermedades Forestales"/>
    <n v="2"/>
    <n v="2"/>
    <n v="1"/>
    <n v="1"/>
    <n v="1"/>
    <n v="1"/>
    <n v="1"/>
    <n v="1"/>
    <m/>
    <n v="10"/>
    <n v="1.25"/>
    <n v="8"/>
    <m/>
    <n v="8"/>
    <m/>
    <n v="0"/>
    <n v="1"/>
    <n v="0.5"/>
    <n v="2.4"/>
    <n v="4.2000000000000003E-2"/>
    <x v="9"/>
    <x v="4"/>
  </r>
  <r>
    <s v="MACRO REGION SO - ENRIQUILLO"/>
    <x v="3"/>
    <x v="2"/>
    <x v="9"/>
    <s v="Bahoruco"/>
    <n v="4"/>
    <s v="Astrid Holmgren"/>
    <s v="MACRO REGION SO - ENRIQUILLO4"/>
    <n v="8"/>
    <x v="2"/>
    <x v="13"/>
    <x v="12"/>
    <s v="BahorucoCausas IndirectasDebilidad en la Institucionalidad Forestal"/>
    <n v="3"/>
    <n v="1"/>
    <n v="5"/>
    <n v="3"/>
    <n v="2"/>
    <n v="3"/>
    <n v="4"/>
    <n v="4"/>
    <m/>
    <n v="25"/>
    <n v="3.125"/>
    <n v="5"/>
    <m/>
    <n v="37"/>
    <m/>
    <n v="8"/>
    <n v="4"/>
    <n v="10"/>
    <n v="13"/>
    <n v="0.72399999999999998"/>
    <x v="7"/>
    <x v="0"/>
  </r>
  <r>
    <s v="MACRO REGION SO - ENRIQUILLO"/>
    <x v="3"/>
    <x v="2"/>
    <x v="9"/>
    <s v="Bahoruco"/>
    <n v="4"/>
    <s v="Astrid Holmgren"/>
    <s v="MACRO REGION SO - ENRIQUILLO4"/>
    <n v="8"/>
    <x v="2"/>
    <x v="14"/>
    <x v="13"/>
    <s v="BahorucoCausas IndirectasDebilidad en las Políticas Públicas"/>
    <n v="4"/>
    <n v="4"/>
    <n v="5"/>
    <n v="5"/>
    <n v="5"/>
    <n v="5"/>
    <n v="5"/>
    <n v="5"/>
    <m/>
    <n v="38"/>
    <n v="4.75"/>
    <n v="1"/>
    <m/>
    <n v="50"/>
    <m/>
    <n v="8"/>
    <n v="8"/>
    <n v="12"/>
    <n v="17.200000000000003"/>
    <n v="0.99099999999999999"/>
    <x v="7"/>
    <x v="2"/>
  </r>
  <r>
    <s v="MACRO REGION SO - ENRIQUILLO"/>
    <x v="3"/>
    <x v="2"/>
    <x v="9"/>
    <s v="Bahoruco"/>
    <n v="4"/>
    <s v="Astrid Holmgren"/>
    <s v="MACRO REGION SO - ENRIQUILLO4"/>
    <n v="8"/>
    <x v="2"/>
    <x v="25"/>
    <x v="14"/>
    <s v="BahorucoCausas IndirectasTurismo: Expansión del área turística"/>
    <n v="3"/>
    <n v="1"/>
    <n v="1"/>
    <n v="1"/>
    <n v="1"/>
    <n v="1"/>
    <n v="1"/>
    <n v="1"/>
    <m/>
    <n v="10"/>
    <n v="1.25"/>
    <n v="8"/>
    <m/>
    <n v="30"/>
    <m/>
    <n v="0"/>
    <n v="3"/>
    <n v="1.5"/>
    <n v="3.2"/>
    <n v="0.09"/>
    <x v="2"/>
    <x v="4"/>
  </r>
  <r>
    <s v="MACRO REGION SO - ENRIQUILLO"/>
    <x v="3"/>
    <x v="2"/>
    <x v="9"/>
    <s v="Bahoruco"/>
    <n v="4"/>
    <s v="Astrid Holmgren"/>
    <s v="MACRO REGION SO - ENRIQUILLO4"/>
    <n v="8"/>
    <x v="2"/>
    <x v="16"/>
    <x v="15"/>
    <s v="BahorucoCausas IndirectasInformalidad Mercado Leña/Carbón"/>
    <n v="2"/>
    <n v="1"/>
    <n v="2"/>
    <n v="2"/>
    <n v="4"/>
    <n v="4"/>
    <n v="4"/>
    <n v="4"/>
    <m/>
    <n v="23"/>
    <n v="2.875"/>
    <n v="7"/>
    <m/>
    <n v="29"/>
    <m/>
    <n v="5"/>
    <n v="8"/>
    <n v="9"/>
    <n v="11.8"/>
    <n v="0.60799999999999998"/>
    <x v="1"/>
    <x v="0"/>
  </r>
  <r>
    <s v="MACRO REGION SO - ENRIQUILLO"/>
    <x v="3"/>
    <x v="2"/>
    <x v="9"/>
    <s v="Bahoruco"/>
    <n v="4"/>
    <s v="Astrid Holmgren"/>
    <s v="MACRO REGION SO - ENRIQUILLO4"/>
    <n v="8"/>
    <x v="2"/>
    <x v="152"/>
    <x v="20"/>
    <s v="BahorucoCausas IndirectasTenencia de la Tierra"/>
    <n v="3"/>
    <n v="4"/>
    <n v="5"/>
    <n v="5"/>
    <n v="5"/>
    <n v="5"/>
    <n v="5"/>
    <n v="5"/>
    <m/>
    <n v="37"/>
    <n v="4.625"/>
    <n v="2"/>
    <m/>
    <n v="4"/>
    <m/>
    <n v="0"/>
    <n v="1"/>
    <n v="0.5"/>
    <n v="7.8000000000000007"/>
    <n v="0.36"/>
    <x v="7"/>
    <x v="3"/>
  </r>
  <r>
    <s v="MACRO REGION SO - ENRIQUILLO"/>
    <x v="3"/>
    <x v="2"/>
    <x v="9"/>
    <s v="Bahoruco"/>
    <n v="4"/>
    <s v="Astrid Holmgren"/>
    <s v="MACRO REGION SO - ENRIQUILLO4"/>
    <n v="8"/>
    <x v="2"/>
    <x v="117"/>
    <x v="23"/>
    <s v="BahorucoCausas IndirectasDesastres Naturales"/>
    <n v="2"/>
    <n v="4"/>
    <n v="2"/>
    <n v="4"/>
    <n v="3"/>
    <n v="3"/>
    <n v="3"/>
    <n v="3"/>
    <m/>
    <n v="24"/>
    <n v="3"/>
    <n v="6"/>
    <m/>
    <n v="15"/>
    <m/>
    <n v="0"/>
    <n v="0"/>
    <n v="0"/>
    <n v="4.8000000000000007"/>
    <n v="0.20300000000000001"/>
    <x v="10"/>
    <x v="3"/>
  </r>
  <r>
    <s v="MACRO REGION SO - ENRIQUILLO"/>
    <x v="3"/>
    <x v="2"/>
    <x v="9"/>
    <s v="Bahoruco"/>
    <n v="4"/>
    <s v="Astrid Holmgren"/>
    <s v="MACRO REGION SO - ENRIQUILLO4"/>
    <n v="8"/>
    <x v="2"/>
    <x v="153"/>
    <x v="27"/>
    <s v="BahorucoCausas IndirectasIncumplimiento Legislación Vigente"/>
    <n v="3"/>
    <n v="1"/>
    <n v="4"/>
    <n v="3"/>
    <n v="4"/>
    <n v="5"/>
    <n v="5"/>
    <n v="5"/>
    <m/>
    <n v="30"/>
    <n v="3.75"/>
    <n v="4"/>
    <m/>
    <n v="3"/>
    <m/>
    <n v="0"/>
    <n v="2"/>
    <n v="1"/>
    <n v="6.8"/>
    <n v="0.313"/>
    <x v="7"/>
    <x v="3"/>
  </r>
  <r>
    <s v="MACRO REGION SO - ENRIQUILLO"/>
    <x v="3"/>
    <x v="2"/>
    <x v="9"/>
    <s v="Bahoruco"/>
    <n v="4"/>
    <s v="Astrid Holmgren"/>
    <s v="MACRO REGION SO - ENRIQUILLO4"/>
    <n v="8"/>
    <x v="2"/>
    <x v="154"/>
    <x v="17"/>
    <s v="BahorucoCausas IndirectasPobreza -Desempleo"/>
    <n v="1"/>
    <n v="4"/>
    <n v="5"/>
    <n v="5"/>
    <n v="5"/>
    <n v="5"/>
    <n v="5"/>
    <n v="5"/>
    <m/>
    <n v="35"/>
    <n v="4.375"/>
    <n v="3"/>
    <m/>
    <n v="25"/>
    <m/>
    <n v="2"/>
    <n v="4"/>
    <n v="4"/>
    <n v="10.199999999999999"/>
    <n v="0.48099999999999998"/>
    <x v="8"/>
    <x v="1"/>
  </r>
  <r>
    <s v="MACRO REGION SO - ENRIQUILLO"/>
    <x v="3"/>
    <x v="2"/>
    <x v="9"/>
    <s v="Independencia"/>
    <n v="5"/>
    <s v="Germán Rodríguez"/>
    <s v="MACRO REGION SO - ENRIQUILLO5"/>
    <n v="6"/>
    <x v="0"/>
    <x v="0"/>
    <x v="0"/>
    <s v="IndependenciaDeforestaciónAgricultura Comercial"/>
    <n v="5"/>
    <n v="4"/>
    <n v="4"/>
    <n v="2"/>
    <n v="2"/>
    <n v="2"/>
    <m/>
    <m/>
    <m/>
    <n v="19"/>
    <n v="3.1666666666666665"/>
    <n v="3"/>
    <m/>
    <n v="30"/>
    <m/>
    <n v="7"/>
    <n v="9"/>
    <n v="11.5"/>
    <n v="13.000000000000002"/>
    <n v="0.73899999999999999"/>
    <x v="0"/>
    <x v="0"/>
  </r>
  <r>
    <s v="MACRO REGION SO - ENRIQUILLO"/>
    <x v="3"/>
    <x v="2"/>
    <x v="9"/>
    <s v="Independencia"/>
    <n v="5"/>
    <s v="Germán Rodríguez"/>
    <s v="MACRO REGION SO - ENRIQUILLO5"/>
    <n v="6"/>
    <x v="0"/>
    <x v="1"/>
    <x v="1"/>
    <s v="IndependenciaDeforestaciónAgricultura migratoria/subsistencia"/>
    <n v="4"/>
    <n v="3"/>
    <n v="2"/>
    <n v="3"/>
    <n v="3"/>
    <n v="3"/>
    <m/>
    <m/>
    <m/>
    <n v="18"/>
    <n v="3"/>
    <n v="4"/>
    <m/>
    <n v="37"/>
    <m/>
    <n v="3"/>
    <n v="11"/>
    <n v="8.5"/>
    <n v="10.4"/>
    <n v="0.49299999999999999"/>
    <x v="0"/>
    <x v="1"/>
  </r>
  <r>
    <s v="MACRO REGION SO - ENRIQUILLO"/>
    <x v="3"/>
    <x v="2"/>
    <x v="9"/>
    <s v="Independencia"/>
    <n v="5"/>
    <s v="Germán Rodríguez"/>
    <s v="MACRO REGION SO - ENRIQUILLO5"/>
    <n v="6"/>
    <x v="0"/>
    <x v="2"/>
    <x v="2"/>
    <s v="IndependenciaDeforestaciónTala Ilegal de Bosque Natural "/>
    <n v="5"/>
    <n v="5"/>
    <n v="4"/>
    <n v="4"/>
    <n v="4"/>
    <n v="4"/>
    <m/>
    <m/>
    <m/>
    <n v="26"/>
    <n v="4.333333333333333"/>
    <n v="1"/>
    <m/>
    <n v="34"/>
    <m/>
    <n v="10"/>
    <n v="3"/>
    <n v="11.5"/>
    <n v="14.400000000000002"/>
    <n v="0.873"/>
    <x v="1"/>
    <x v="2"/>
  </r>
  <r>
    <s v="MACRO REGION SO - ENRIQUILLO"/>
    <x v="3"/>
    <x v="2"/>
    <x v="9"/>
    <s v="Independencia"/>
    <n v="5"/>
    <s v="Germán Rodríguez"/>
    <s v="MACRO REGION SO - ENRIQUILLO5"/>
    <n v="6"/>
    <x v="0"/>
    <x v="3"/>
    <x v="3"/>
    <s v="IndependenciaDeforestaciónInfraestructura"/>
    <n v="4"/>
    <n v="3"/>
    <n v="1"/>
    <n v="1"/>
    <n v="1"/>
    <n v="1"/>
    <m/>
    <m/>
    <m/>
    <n v="11"/>
    <n v="1.8333333333333333"/>
    <n v="6"/>
    <m/>
    <n v="27"/>
    <m/>
    <n v="0"/>
    <n v="1"/>
    <n v="0.5"/>
    <n v="2.6"/>
    <n v="5.3999999999999999E-2"/>
    <x v="2"/>
    <x v="4"/>
  </r>
  <r>
    <s v="MACRO REGION SO - ENRIQUILLO"/>
    <x v="3"/>
    <x v="2"/>
    <x v="9"/>
    <s v="Independencia"/>
    <n v="5"/>
    <s v="Germán Rodríguez"/>
    <s v="MACRO REGION SO - ENRIQUILLO5"/>
    <n v="6"/>
    <x v="0"/>
    <x v="46"/>
    <x v="4"/>
    <s v="IndependenciaDeforestaciónGanadería Comercial"/>
    <n v="2"/>
    <n v="2"/>
    <n v="3"/>
    <n v="3"/>
    <n v="3"/>
    <n v="3"/>
    <m/>
    <m/>
    <m/>
    <n v="16"/>
    <n v="2.6666666666666665"/>
    <n v="5"/>
    <m/>
    <n v="28"/>
    <m/>
    <n v="11"/>
    <n v="3"/>
    <n v="12.5"/>
    <n v="13.2"/>
    <n v="0.76500000000000001"/>
    <x v="3"/>
    <x v="0"/>
  </r>
  <r>
    <s v="MACRO REGION SO - ENRIQUILLO"/>
    <x v="3"/>
    <x v="2"/>
    <x v="9"/>
    <s v="Independencia"/>
    <n v="5"/>
    <s v="Germán Rodríguez"/>
    <s v="MACRO REGION SO - ENRIQUILLO5"/>
    <n v="6"/>
    <x v="0"/>
    <x v="5"/>
    <x v="5"/>
    <s v="IndependenciaDeforestaciónMinería a cielo abierto"/>
    <n v="4"/>
    <n v="2"/>
    <n v="1"/>
    <n v="3"/>
    <n v="3"/>
    <n v="3"/>
    <m/>
    <m/>
    <m/>
    <n v="16"/>
    <n v="2.6666666666666665"/>
    <n v="5"/>
    <m/>
    <n v="24"/>
    <m/>
    <n v="4"/>
    <n v="3"/>
    <n v="5.5"/>
    <n v="7.6000000000000005"/>
    <n v="0.35499999999999998"/>
    <x v="4"/>
    <x v="3"/>
  </r>
  <r>
    <s v="MACRO REGION SO - ENRIQUILLO"/>
    <x v="3"/>
    <x v="2"/>
    <x v="9"/>
    <s v="Independencia"/>
    <n v="5"/>
    <s v="Germán Rodríguez"/>
    <s v="MACRO REGION SO - ENRIQUILLO5"/>
    <n v="6"/>
    <x v="0"/>
    <x v="73"/>
    <x v="6"/>
    <s v="IndependenciaDeforestaciónIncendios Alta Intensidad"/>
    <n v="5"/>
    <n v="3"/>
    <n v="3"/>
    <n v="4"/>
    <n v="4"/>
    <n v="4"/>
    <m/>
    <m/>
    <m/>
    <n v="23"/>
    <n v="3.8333333333333335"/>
    <n v="2"/>
    <m/>
    <n v="18"/>
    <m/>
    <n v="0"/>
    <n v="2"/>
    <n v="1"/>
    <n v="5.4"/>
    <n v="0.222"/>
    <x v="5"/>
    <x v="3"/>
  </r>
  <r>
    <s v="MACRO REGION SO - ENRIQUILLO"/>
    <x v="3"/>
    <x v="2"/>
    <x v="9"/>
    <s v="Independencia"/>
    <n v="5"/>
    <s v="Germán Rodríguez"/>
    <s v="MACRO REGION SO - ENRIQUILLO5"/>
    <n v="6"/>
    <x v="1"/>
    <x v="7"/>
    <x v="7"/>
    <s v="IndependenciaDegradaciónPlanes de Manejo mal gestionados/mal ejecutados"/>
    <n v="3"/>
    <n v="3"/>
    <n v="3"/>
    <n v="4"/>
    <n v="4"/>
    <n v="4"/>
    <m/>
    <m/>
    <m/>
    <n v="21"/>
    <n v="3.5"/>
    <n v="3"/>
    <m/>
    <n v="33"/>
    <m/>
    <n v="9"/>
    <n v="4"/>
    <n v="11"/>
    <n v="13"/>
    <n v="0.72399999999999998"/>
    <x v="1"/>
    <x v="0"/>
  </r>
  <r>
    <s v="MACRO REGION SO - ENRIQUILLO"/>
    <x v="3"/>
    <x v="2"/>
    <x v="9"/>
    <s v="Independencia"/>
    <n v="5"/>
    <s v="Germán Rodríguez"/>
    <s v="MACRO REGION SO - ENRIQUILLO5"/>
    <n v="6"/>
    <x v="1"/>
    <x v="8"/>
    <x v="8"/>
    <s v="IndependenciaDegradaciónIncendios Mediana y Baja Intensidad"/>
    <n v="4"/>
    <n v="3"/>
    <n v="3"/>
    <n v="2"/>
    <n v="2"/>
    <n v="2"/>
    <m/>
    <m/>
    <m/>
    <n v="16"/>
    <n v="2.6666666666666665"/>
    <n v="5"/>
    <m/>
    <n v="30"/>
    <m/>
    <n v="1"/>
    <n v="7"/>
    <n v="4.5"/>
    <n v="6.8000000000000007"/>
    <n v="0.314"/>
    <x v="5"/>
    <x v="3"/>
  </r>
  <r>
    <s v="MACRO REGION SO - ENRIQUILLO"/>
    <x v="3"/>
    <x v="2"/>
    <x v="9"/>
    <s v="Independencia"/>
    <n v="5"/>
    <s v="Germán Rodríguez"/>
    <s v="MACRO REGION SO - ENRIQUILLO5"/>
    <n v="6"/>
    <x v="1"/>
    <x v="9"/>
    <x v="9"/>
    <s v="IndependenciaDegradaciónPastoreo de ganado en bosques"/>
    <n v="2"/>
    <n v="3"/>
    <n v="5"/>
    <n v="4"/>
    <n v="4"/>
    <n v="4"/>
    <m/>
    <m/>
    <m/>
    <n v="22"/>
    <n v="3.6666666666666665"/>
    <n v="2"/>
    <m/>
    <n v="29"/>
    <m/>
    <n v="11"/>
    <n v="8"/>
    <n v="15"/>
    <n v="16.399999999999999"/>
    <n v="0.97"/>
    <x v="3"/>
    <x v="2"/>
  </r>
  <r>
    <s v="MACRO REGION SO - ENRIQUILLO"/>
    <x v="3"/>
    <x v="2"/>
    <x v="9"/>
    <s v="Independencia"/>
    <n v="5"/>
    <s v="Germán Rodríguez"/>
    <s v="MACRO REGION SO - ENRIQUILLO5"/>
    <n v="6"/>
    <x v="1"/>
    <x v="10"/>
    <x v="10"/>
    <s v="IndependenciaDegradaciónExtracción de Madera Leña/Carbón"/>
    <n v="5"/>
    <n v="3"/>
    <n v="5"/>
    <n v="4"/>
    <n v="4"/>
    <n v="4"/>
    <m/>
    <m/>
    <m/>
    <n v="25"/>
    <n v="4.166666666666667"/>
    <n v="1"/>
    <m/>
    <n v="31"/>
    <m/>
    <n v="10"/>
    <n v="9"/>
    <n v="14.5"/>
    <n v="16.600000000000001"/>
    <n v="0.97499999999999998"/>
    <x v="1"/>
    <x v="2"/>
  </r>
  <r>
    <s v="MACRO REGION SO - ENRIQUILLO"/>
    <x v="3"/>
    <x v="2"/>
    <x v="9"/>
    <s v="Independencia"/>
    <n v="5"/>
    <s v="Germán Rodríguez"/>
    <s v="MACRO REGION SO - ENRIQUILLO5"/>
    <n v="6"/>
    <x v="1"/>
    <x v="155"/>
    <x v="26"/>
    <s v="IndependenciaDegradaciónIntroducción Especies Exóticas/Invasoras"/>
    <n v="5"/>
    <n v="4"/>
    <n v="3"/>
    <n v="2"/>
    <n v="2"/>
    <n v="2"/>
    <m/>
    <m/>
    <m/>
    <n v="18"/>
    <n v="3"/>
    <n v="4"/>
    <m/>
    <n v="18"/>
    <m/>
    <n v="2"/>
    <n v="4"/>
    <n v="4"/>
    <n v="6.8000000000000007"/>
    <n v="0.314"/>
    <x v="9"/>
    <x v="3"/>
  </r>
  <r>
    <s v="MACRO REGION SO - ENRIQUILLO"/>
    <x v="3"/>
    <x v="2"/>
    <x v="9"/>
    <s v="Independencia"/>
    <n v="5"/>
    <s v="Germán Rodríguez"/>
    <s v="MACRO REGION SO - ENRIQUILLO5"/>
    <n v="6"/>
    <x v="1"/>
    <x v="156"/>
    <x v="28"/>
    <s v="IndependenciaDegradaciónExtracción Productos Forestales Madereros"/>
    <n v="5"/>
    <n v="4"/>
    <n v="4"/>
    <n v="4"/>
    <n v="4"/>
    <n v="4"/>
    <m/>
    <m/>
    <m/>
    <n v="25"/>
    <n v="4.166666666666667"/>
    <n v="1"/>
    <m/>
    <n v="3"/>
    <m/>
    <n v="1"/>
    <n v="0"/>
    <n v="1"/>
    <n v="5.8"/>
    <n v="0.25900000000000001"/>
    <x v="1"/>
    <x v="3"/>
  </r>
  <r>
    <s v="MACRO REGION SO - ENRIQUILLO"/>
    <x v="3"/>
    <x v="2"/>
    <x v="9"/>
    <s v="Independencia"/>
    <n v="5"/>
    <s v="Germán Rodríguez"/>
    <s v="MACRO REGION SO - ENRIQUILLO5"/>
    <n v="6"/>
    <x v="2"/>
    <x v="13"/>
    <x v="12"/>
    <s v="IndependenciaCausas IndirectasDebilidad en la Institucionalidad Forestal"/>
    <n v="3"/>
    <n v="3"/>
    <n v="4"/>
    <n v="4"/>
    <n v="4"/>
    <n v="4"/>
    <m/>
    <m/>
    <m/>
    <n v="22"/>
    <n v="3.6666666666666665"/>
    <n v="4"/>
    <m/>
    <n v="37"/>
    <m/>
    <n v="8"/>
    <n v="4"/>
    <n v="10"/>
    <n v="12.4"/>
    <n v="0.65900000000000003"/>
    <x v="7"/>
    <x v="0"/>
  </r>
  <r>
    <s v="MACRO REGION SO - ENRIQUILLO"/>
    <x v="3"/>
    <x v="2"/>
    <x v="9"/>
    <s v="Independencia"/>
    <n v="5"/>
    <s v="Germán Rodríguez"/>
    <s v="MACRO REGION SO - ENRIQUILLO5"/>
    <n v="6"/>
    <x v="2"/>
    <x v="14"/>
    <x v="13"/>
    <s v="IndependenciaCausas IndirectasDebilidad en las Políticas Públicas"/>
    <n v="2"/>
    <n v="3"/>
    <n v="4"/>
    <n v="4"/>
    <n v="5"/>
    <n v="5"/>
    <m/>
    <m/>
    <m/>
    <n v="23"/>
    <n v="3.8333333333333335"/>
    <n v="3"/>
    <m/>
    <n v="50"/>
    <m/>
    <n v="8"/>
    <n v="8"/>
    <n v="12"/>
    <n v="14.200000000000003"/>
    <n v="0.86199999999999999"/>
    <x v="7"/>
    <x v="2"/>
  </r>
  <r>
    <s v="MACRO REGION SO - ENRIQUILLO"/>
    <x v="3"/>
    <x v="2"/>
    <x v="9"/>
    <s v="Independencia"/>
    <n v="5"/>
    <s v="Germán Rodríguez"/>
    <s v="MACRO REGION SO - ENRIQUILLO5"/>
    <n v="6"/>
    <x v="2"/>
    <x v="16"/>
    <x v="15"/>
    <s v="IndependenciaCausas IndirectasInformalidad Mercado Leña/Carbón"/>
    <n v="4"/>
    <n v="3"/>
    <n v="3"/>
    <n v="3"/>
    <n v="3"/>
    <n v="3"/>
    <m/>
    <m/>
    <m/>
    <n v="19"/>
    <n v="3.1666666666666665"/>
    <n v="6"/>
    <m/>
    <n v="29"/>
    <m/>
    <n v="5"/>
    <n v="8"/>
    <n v="9"/>
    <n v="11"/>
    <n v="0.52700000000000002"/>
    <x v="1"/>
    <x v="1"/>
  </r>
  <r>
    <s v="MACRO REGION SO - ENRIQUILLO"/>
    <x v="3"/>
    <x v="2"/>
    <x v="9"/>
    <s v="Independencia"/>
    <n v="5"/>
    <s v="Germán Rodríguez"/>
    <s v="MACRO REGION SO - ENRIQUILLO5"/>
    <n v="6"/>
    <x v="2"/>
    <x v="59"/>
    <x v="24"/>
    <s v="IndependenciaCausas IndirectasDinámica Migratoria"/>
    <n v="4"/>
    <n v="3"/>
    <n v="4"/>
    <n v="5"/>
    <n v="5"/>
    <n v="5"/>
    <m/>
    <m/>
    <m/>
    <n v="26"/>
    <n v="4.333333333333333"/>
    <n v="2"/>
    <m/>
    <n v="21"/>
    <m/>
    <n v="6"/>
    <n v="3"/>
    <n v="7.5"/>
    <n v="11.2"/>
    <n v="0.55000000000000004"/>
    <x v="11"/>
    <x v="1"/>
  </r>
  <r>
    <s v="MACRO REGION SO - ENRIQUILLO"/>
    <x v="3"/>
    <x v="2"/>
    <x v="9"/>
    <s v="Independencia"/>
    <n v="5"/>
    <s v="Germán Rodríguez"/>
    <s v="MACRO REGION SO - ENRIQUILLO5"/>
    <n v="6"/>
    <x v="2"/>
    <x v="157"/>
    <x v="17"/>
    <s v="IndependenciaCausas IndirectasPobreza -Desempleo"/>
    <n v="4"/>
    <n v="4"/>
    <n v="5"/>
    <n v="5"/>
    <n v="5"/>
    <n v="5"/>
    <m/>
    <m/>
    <m/>
    <n v="28"/>
    <n v="4.666666666666667"/>
    <n v="1"/>
    <m/>
    <n v="25"/>
    <m/>
    <n v="2"/>
    <n v="4"/>
    <n v="4"/>
    <n v="8.8000000000000007"/>
    <n v="0.40799999999999997"/>
    <x v="8"/>
    <x v="1"/>
  </r>
  <r>
    <s v="MACRO REGION SO - ENRIQUILLO"/>
    <x v="3"/>
    <x v="2"/>
    <x v="9"/>
    <s v="Independencia"/>
    <n v="5"/>
    <s v="Germán Rodríguez"/>
    <s v="MACRO REGION SO - ENRIQUILLO5"/>
    <n v="6"/>
    <x v="2"/>
    <x v="158"/>
    <x v="12"/>
    <s v="IndependenciaCausas IndirectasDebilidad en la Institucionalidad Forestal"/>
    <n v="3"/>
    <n v="3"/>
    <n v="4"/>
    <n v="4"/>
    <n v="4"/>
    <n v="4"/>
    <m/>
    <m/>
    <m/>
    <n v="22"/>
    <n v="3.6666666666666665"/>
    <n v="4"/>
    <m/>
    <n v="37"/>
    <m/>
    <n v="8"/>
    <n v="4"/>
    <n v="10"/>
    <n v="12.4"/>
    <n v="0.65900000000000003"/>
    <x v="7"/>
    <x v="0"/>
  </r>
  <r>
    <s v="MACRO REGION SO - ENRIQUILLO"/>
    <x v="3"/>
    <x v="2"/>
    <x v="9"/>
    <s v="Independencia"/>
    <n v="5"/>
    <s v="Germán Rodríguez"/>
    <s v="MACRO REGION SO - ENRIQUILLO5"/>
    <n v="6"/>
    <x v="2"/>
    <x v="51"/>
    <x v="12"/>
    <s v="IndependenciaCausas IndirectasDebilidad en la Institucionalidad Forestal"/>
    <n v="4"/>
    <n v="4"/>
    <n v="3"/>
    <n v="3"/>
    <n v="3"/>
    <n v="3"/>
    <m/>
    <m/>
    <m/>
    <n v="20"/>
    <n v="3.3333333333333335"/>
    <n v="5"/>
    <m/>
    <n v="37"/>
    <m/>
    <n v="8"/>
    <n v="4"/>
    <n v="10"/>
    <n v="12"/>
    <n v="0.621"/>
    <x v="7"/>
    <x v="0"/>
  </r>
  <r>
    <s v="MACRO REGION N - NE"/>
    <x v="1"/>
    <x v="0"/>
    <x v="3"/>
    <s v="Valverde"/>
    <n v="1"/>
    <s v="Pablo Ovalles"/>
    <s v="MACRO REGION N - NE1"/>
    <n v="5"/>
    <x v="0"/>
    <x v="0"/>
    <x v="0"/>
    <s v="ValverdeDeforestaciónAgricultura Comercial"/>
    <n v="4"/>
    <n v="3"/>
    <n v="3"/>
    <n v="4"/>
    <n v="4"/>
    <m/>
    <m/>
    <m/>
    <m/>
    <n v="18"/>
    <n v="3.6"/>
    <n v="2"/>
    <m/>
    <n v="30"/>
    <m/>
    <n v="7"/>
    <n v="9"/>
    <n v="11.5"/>
    <n v="12.8"/>
    <n v="0.69299999999999995"/>
    <x v="0"/>
    <x v="0"/>
  </r>
  <r>
    <s v="MACRO REGION N - NE"/>
    <x v="1"/>
    <x v="0"/>
    <x v="3"/>
    <s v="Valverde"/>
    <n v="1"/>
    <s v="Pablo Ovalles"/>
    <s v="MACRO REGION N - NE1"/>
    <n v="5"/>
    <x v="0"/>
    <x v="1"/>
    <x v="1"/>
    <s v="ValverdeDeforestaciónAgricultura migratoria/subsistencia"/>
    <n v="2"/>
    <n v="2"/>
    <n v="4"/>
    <n v="2"/>
    <n v="3"/>
    <m/>
    <m/>
    <m/>
    <m/>
    <n v="13"/>
    <n v="2.6"/>
    <n v="3"/>
    <m/>
    <n v="37"/>
    <m/>
    <n v="3"/>
    <n v="11"/>
    <n v="8.5"/>
    <n v="9.4"/>
    <n v="0.439"/>
    <x v="0"/>
    <x v="1"/>
  </r>
  <r>
    <s v="MACRO REGION N - NE"/>
    <x v="1"/>
    <x v="0"/>
    <x v="3"/>
    <s v="Valverde"/>
    <n v="1"/>
    <s v="Pablo Ovalles"/>
    <s v="MACRO REGION N - NE1"/>
    <n v="5"/>
    <x v="0"/>
    <x v="2"/>
    <x v="2"/>
    <s v="ValverdeDeforestaciónTala Ilegal de Bosque Natural "/>
    <n v="3"/>
    <n v="3"/>
    <n v="3"/>
    <n v="2"/>
    <n v="2"/>
    <m/>
    <m/>
    <m/>
    <m/>
    <n v="13"/>
    <n v="2.6"/>
    <n v="3"/>
    <m/>
    <n v="34"/>
    <m/>
    <n v="10"/>
    <n v="3"/>
    <n v="11.5"/>
    <n v="11.8"/>
    <n v="0.60799999999999998"/>
    <x v="1"/>
    <x v="0"/>
  </r>
  <r>
    <s v="MACRO REGION N - NE"/>
    <x v="1"/>
    <x v="0"/>
    <x v="3"/>
    <s v="Valverde"/>
    <n v="1"/>
    <s v="Pablo Ovalles"/>
    <s v="MACRO REGION N - NE1"/>
    <n v="5"/>
    <x v="0"/>
    <x v="3"/>
    <x v="3"/>
    <s v="ValverdeDeforestaciónInfraestructura"/>
    <n v="1"/>
    <n v="2"/>
    <n v="4"/>
    <n v="2"/>
    <n v="2"/>
    <m/>
    <m/>
    <m/>
    <m/>
    <n v="11"/>
    <n v="2.2000000000000002"/>
    <n v="4"/>
    <m/>
    <n v="27"/>
    <m/>
    <n v="0"/>
    <n v="1"/>
    <n v="0.5"/>
    <n v="2.6"/>
    <n v="5.3999999999999999E-2"/>
    <x v="2"/>
    <x v="4"/>
  </r>
  <r>
    <s v="MACRO REGION N - NE"/>
    <x v="1"/>
    <x v="0"/>
    <x v="3"/>
    <s v="Valverde"/>
    <n v="1"/>
    <s v="Pablo Ovalles"/>
    <s v="MACRO REGION N - NE1"/>
    <n v="5"/>
    <x v="0"/>
    <x v="46"/>
    <x v="4"/>
    <s v="ValverdeDeforestaciónGanadería Comercial"/>
    <n v="5"/>
    <n v="5"/>
    <n v="2"/>
    <n v="5"/>
    <n v="5"/>
    <m/>
    <m/>
    <m/>
    <m/>
    <n v="22"/>
    <n v="4.4000000000000004"/>
    <n v="1"/>
    <m/>
    <n v="28"/>
    <m/>
    <n v="11"/>
    <n v="3"/>
    <n v="12.5"/>
    <n v="14.4"/>
    <n v="0.86499999999999999"/>
    <x v="3"/>
    <x v="2"/>
  </r>
  <r>
    <s v="MACRO REGION N - NE"/>
    <x v="1"/>
    <x v="0"/>
    <x v="3"/>
    <s v="Valverde"/>
    <n v="1"/>
    <s v="Pablo Ovalles"/>
    <s v="MACRO REGION N - NE1"/>
    <n v="5"/>
    <x v="0"/>
    <x v="6"/>
    <x v="6"/>
    <s v="ValverdeDeforestaciónIncendios Alta Intensidad"/>
    <n v="2"/>
    <n v="3"/>
    <n v="1"/>
    <n v="1"/>
    <n v="3"/>
    <m/>
    <m/>
    <m/>
    <m/>
    <n v="10"/>
    <n v="2"/>
    <n v="5"/>
    <m/>
    <n v="18"/>
    <m/>
    <n v="0"/>
    <n v="2"/>
    <n v="1"/>
    <n v="2.8"/>
    <n v="6.3E-2"/>
    <x v="5"/>
    <x v="4"/>
  </r>
  <r>
    <s v="MACRO REGION N - NE"/>
    <x v="1"/>
    <x v="0"/>
    <x v="3"/>
    <s v="Valverde"/>
    <n v="1"/>
    <s v="Pablo Ovalles"/>
    <s v="MACRO REGION N - NE1"/>
    <n v="5"/>
    <x v="0"/>
    <x v="5"/>
    <x v="5"/>
    <s v="ValverdeDeforestaciónMinería a cielo abierto"/>
    <n v="1"/>
    <n v="1"/>
    <n v="1"/>
    <n v="1"/>
    <n v="2"/>
    <m/>
    <m/>
    <m/>
    <m/>
    <n v="6"/>
    <n v="1.2"/>
    <n v="6"/>
    <m/>
    <n v="24"/>
    <m/>
    <n v="4"/>
    <n v="3"/>
    <n v="5.5"/>
    <n v="5.6000000000000005"/>
    <n v="0.247"/>
    <x v="4"/>
    <x v="3"/>
  </r>
  <r>
    <s v="MACRO REGION N - NE"/>
    <x v="1"/>
    <x v="0"/>
    <x v="3"/>
    <s v="Valverde"/>
    <n v="1"/>
    <s v="Pablo Ovalles"/>
    <s v="MACRO REGION N - NE1"/>
    <n v="5"/>
    <x v="1"/>
    <x v="53"/>
    <x v="7"/>
    <s v="ValverdeDegradaciónPlanes de Manejo mal gestionados/mal ejecutados"/>
    <n v="5"/>
    <n v="5"/>
    <n v="5"/>
    <n v="5"/>
    <n v="5"/>
    <m/>
    <m/>
    <m/>
    <m/>
    <n v="25"/>
    <n v="5"/>
    <n v="1"/>
    <m/>
    <n v="33"/>
    <m/>
    <n v="9"/>
    <n v="4"/>
    <n v="11"/>
    <n v="13.8"/>
    <n v="0.81799999999999995"/>
    <x v="1"/>
    <x v="2"/>
  </r>
  <r>
    <s v="MACRO REGION N - NE"/>
    <x v="1"/>
    <x v="0"/>
    <x v="3"/>
    <s v="Valverde"/>
    <n v="1"/>
    <s v="Pablo Ovalles"/>
    <s v="MACRO REGION N - NE1"/>
    <n v="5"/>
    <x v="1"/>
    <x v="8"/>
    <x v="8"/>
    <s v="ValverdeDegradaciónIncendios Mediana y Baja Intensidad"/>
    <n v="4"/>
    <n v="3"/>
    <n v="3"/>
    <n v="4"/>
    <n v="3"/>
    <m/>
    <m/>
    <m/>
    <m/>
    <n v="17"/>
    <n v="3.4"/>
    <n v="2"/>
    <m/>
    <n v="30"/>
    <m/>
    <n v="1"/>
    <n v="7"/>
    <n v="4.5"/>
    <n v="7"/>
    <n v="0.33200000000000002"/>
    <x v="5"/>
    <x v="3"/>
  </r>
  <r>
    <s v="MACRO REGION N - NE"/>
    <x v="1"/>
    <x v="0"/>
    <x v="3"/>
    <s v="Valverde"/>
    <n v="1"/>
    <s v="Pablo Ovalles"/>
    <s v="MACRO REGION N - NE1"/>
    <n v="5"/>
    <x v="1"/>
    <x v="9"/>
    <x v="9"/>
    <s v="ValverdeDegradaciónPastoreo de ganado en bosques"/>
    <n v="3"/>
    <n v="3"/>
    <n v="4"/>
    <n v="3"/>
    <n v="4"/>
    <m/>
    <m/>
    <m/>
    <m/>
    <n v="17"/>
    <n v="3.4"/>
    <n v="2"/>
    <m/>
    <n v="29"/>
    <m/>
    <n v="11"/>
    <n v="8"/>
    <n v="15"/>
    <n v="15.4"/>
    <n v="0.94499999999999995"/>
    <x v="3"/>
    <x v="2"/>
  </r>
  <r>
    <s v="MACRO REGION N - NE"/>
    <x v="1"/>
    <x v="0"/>
    <x v="3"/>
    <s v="Valverde"/>
    <n v="1"/>
    <s v="Pablo Ovalles"/>
    <s v="MACRO REGION N - NE1"/>
    <n v="5"/>
    <x v="1"/>
    <x v="10"/>
    <x v="10"/>
    <s v="ValverdeDegradaciónExtracción de Madera Leña/Carbón"/>
    <n v="2"/>
    <n v="2"/>
    <n v="1"/>
    <n v="1"/>
    <n v="1"/>
    <m/>
    <m/>
    <m/>
    <m/>
    <n v="7"/>
    <n v="1.4"/>
    <n v="3"/>
    <m/>
    <n v="31"/>
    <m/>
    <n v="10"/>
    <n v="9"/>
    <n v="14.5"/>
    <n v="13.000000000000002"/>
    <n v="0.73899999999999999"/>
    <x v="1"/>
    <x v="0"/>
  </r>
  <r>
    <s v="MACRO REGION N - NE"/>
    <x v="1"/>
    <x v="0"/>
    <x v="3"/>
    <s v="Valverde"/>
    <n v="1"/>
    <s v="Pablo Ovalles"/>
    <s v="MACRO REGION N - NE1"/>
    <n v="5"/>
    <x v="1"/>
    <x v="54"/>
    <x v="19"/>
    <s v="ValverdeDegradaciónPlagas y Enfermedades Forestales"/>
    <n v="2"/>
    <n v="1"/>
    <n v="1"/>
    <n v="1"/>
    <n v="1"/>
    <m/>
    <m/>
    <m/>
    <m/>
    <n v="6"/>
    <n v="1.2"/>
    <n v="4"/>
    <m/>
    <n v="8"/>
    <m/>
    <n v="0"/>
    <n v="1"/>
    <n v="0.5"/>
    <n v="1.6"/>
    <n v="8.0000000000000002E-3"/>
    <x v="9"/>
    <x v="4"/>
  </r>
  <r>
    <s v="MACRO REGION N - NE"/>
    <x v="1"/>
    <x v="0"/>
    <x v="3"/>
    <s v="Valverde"/>
    <n v="1"/>
    <s v="Pablo Ovalles"/>
    <s v="MACRO REGION N - NE1"/>
    <n v="5"/>
    <x v="1"/>
    <x v="55"/>
    <x v="26"/>
    <s v="ValverdeDegradaciónIntroducción Especies Exóticas/Invasoras"/>
    <n v="2"/>
    <n v="2"/>
    <n v="1"/>
    <n v="1"/>
    <n v="1"/>
    <m/>
    <m/>
    <m/>
    <m/>
    <n v="7"/>
    <n v="1.4"/>
    <n v="3"/>
    <m/>
    <n v="18"/>
    <m/>
    <n v="2"/>
    <n v="4"/>
    <n v="4"/>
    <n v="4.6000000000000005"/>
    <n v="0.17799999999999999"/>
    <x v="9"/>
    <x v="4"/>
  </r>
  <r>
    <s v="MACRO REGION N - NE"/>
    <x v="1"/>
    <x v="0"/>
    <x v="3"/>
    <s v="Valverde"/>
    <n v="1"/>
    <s v="Pablo Ovalles"/>
    <s v="MACRO REGION N - NE1"/>
    <n v="5"/>
    <x v="2"/>
    <x v="13"/>
    <x v="12"/>
    <s v="ValverdeCausas IndirectasDebilidad en la Institucionalidad Forestal"/>
    <n v="4"/>
    <n v="4"/>
    <n v="5"/>
    <n v="5"/>
    <n v="4"/>
    <m/>
    <m/>
    <m/>
    <m/>
    <n v="22"/>
    <n v="4.4000000000000004"/>
    <n v="1"/>
    <m/>
    <n v="37"/>
    <m/>
    <n v="8"/>
    <n v="4"/>
    <n v="10"/>
    <n v="12.4"/>
    <n v="0.65900000000000003"/>
    <x v="7"/>
    <x v="0"/>
  </r>
  <r>
    <s v="MACRO REGION N - NE"/>
    <x v="1"/>
    <x v="0"/>
    <x v="3"/>
    <s v="Valverde"/>
    <n v="1"/>
    <s v="Pablo Ovalles"/>
    <s v="MACRO REGION N - NE1"/>
    <n v="5"/>
    <x v="2"/>
    <x v="14"/>
    <x v="13"/>
    <s v="ValverdeCausas IndirectasDebilidad en las Políticas Públicas"/>
    <n v="3"/>
    <n v="4"/>
    <n v="5"/>
    <n v="3"/>
    <n v="2"/>
    <m/>
    <m/>
    <m/>
    <m/>
    <n v="17"/>
    <n v="3.4"/>
    <n v="5"/>
    <m/>
    <n v="50"/>
    <m/>
    <n v="8"/>
    <n v="8"/>
    <n v="12"/>
    <n v="13.000000000000002"/>
    <n v="0.73899999999999999"/>
    <x v="7"/>
    <x v="0"/>
  </r>
  <r>
    <s v="MACRO REGION N - NE"/>
    <x v="1"/>
    <x v="0"/>
    <x v="3"/>
    <s v="Valverde"/>
    <n v="1"/>
    <s v="Pablo Ovalles"/>
    <s v="MACRO REGION N - NE1"/>
    <n v="5"/>
    <x v="2"/>
    <x v="25"/>
    <x v="14"/>
    <s v="ValverdeCausas IndirectasTurismo: Expansión del área turística"/>
    <n v="4"/>
    <n v="3"/>
    <n v="3"/>
    <n v="4"/>
    <n v="2"/>
    <m/>
    <m/>
    <m/>
    <m/>
    <n v="16"/>
    <n v="3.2"/>
    <n v="6"/>
    <m/>
    <n v="30"/>
    <m/>
    <n v="0"/>
    <n v="3"/>
    <n v="1.5"/>
    <n v="4.4000000000000004"/>
    <n v="0.152"/>
    <x v="2"/>
    <x v="4"/>
  </r>
  <r>
    <s v="MACRO REGION N - NE"/>
    <x v="1"/>
    <x v="0"/>
    <x v="3"/>
    <s v="Valverde"/>
    <n v="1"/>
    <s v="Pablo Ovalles"/>
    <s v="MACRO REGION N - NE1"/>
    <n v="5"/>
    <x v="2"/>
    <x v="16"/>
    <x v="15"/>
    <s v="ValverdeCausas IndirectasInformalidad Mercado Leña/Carbón"/>
    <n v="4"/>
    <n v="1"/>
    <n v="2"/>
    <n v="1"/>
    <n v="2"/>
    <m/>
    <m/>
    <m/>
    <m/>
    <n v="10"/>
    <n v="2"/>
    <n v="8"/>
    <m/>
    <n v="29"/>
    <m/>
    <n v="5"/>
    <n v="8"/>
    <n v="9"/>
    <n v="9.1999999999999993"/>
    <n v="0.42599999999999999"/>
    <x v="1"/>
    <x v="1"/>
  </r>
  <r>
    <s v="MACRO REGION N - NE"/>
    <x v="1"/>
    <x v="0"/>
    <x v="3"/>
    <s v="Valverde"/>
    <n v="1"/>
    <s v="Pablo Ovalles"/>
    <s v="MACRO REGION N - NE1"/>
    <n v="5"/>
    <x v="2"/>
    <x v="56"/>
    <x v="17"/>
    <s v="ValverdeCausas IndirectasPobreza -Desempleo"/>
    <n v="5"/>
    <n v="3"/>
    <n v="4"/>
    <n v="4"/>
    <n v="3"/>
    <m/>
    <m/>
    <m/>
    <m/>
    <n v="19"/>
    <n v="3.8"/>
    <n v="3"/>
    <m/>
    <n v="25"/>
    <m/>
    <n v="2"/>
    <n v="4"/>
    <n v="4"/>
    <n v="7"/>
    <n v="0.33200000000000002"/>
    <x v="8"/>
    <x v="3"/>
  </r>
  <r>
    <s v="MACRO REGION N - NE"/>
    <x v="1"/>
    <x v="0"/>
    <x v="3"/>
    <s v="Valverde"/>
    <n v="1"/>
    <s v="Pablo Ovalles"/>
    <s v="MACRO REGION N - NE1"/>
    <n v="5"/>
    <x v="2"/>
    <x v="57"/>
    <x v="17"/>
    <s v="ValverdeCausas IndirectasPobreza -Desempleo"/>
    <n v="4"/>
    <n v="4"/>
    <n v="4"/>
    <n v="3"/>
    <n v="3"/>
    <m/>
    <m/>
    <m/>
    <m/>
    <n v="18"/>
    <n v="3.6"/>
    <n v="4"/>
    <m/>
    <n v="25"/>
    <m/>
    <n v="2"/>
    <n v="4"/>
    <n v="4"/>
    <n v="6.8000000000000007"/>
    <n v="0.314"/>
    <x v="8"/>
    <x v="3"/>
  </r>
  <r>
    <s v="MACRO REGION N - NE"/>
    <x v="1"/>
    <x v="0"/>
    <x v="3"/>
    <s v="Valverde"/>
    <n v="1"/>
    <s v="Pablo Ovalles"/>
    <s v="MACRO REGION N - NE1"/>
    <n v="5"/>
    <x v="2"/>
    <x v="58"/>
    <x v="16"/>
    <s v="ValverdeCausas IndirectasCrecimiento Poblacional"/>
    <n v="5"/>
    <n v="5"/>
    <n v="4"/>
    <n v="3"/>
    <n v="3"/>
    <m/>
    <m/>
    <m/>
    <m/>
    <n v="20"/>
    <n v="4"/>
    <n v="2"/>
    <m/>
    <n v="3"/>
    <m/>
    <n v="0"/>
    <n v="2"/>
    <n v="1"/>
    <n v="4.8"/>
    <n v="0.19600000000000001"/>
    <x v="2"/>
    <x v="4"/>
  </r>
  <r>
    <s v="MACRO REGION N - NE"/>
    <x v="1"/>
    <x v="0"/>
    <x v="3"/>
    <s v="Valverde"/>
    <n v="1"/>
    <s v="Pablo Ovalles"/>
    <s v="MACRO REGION N - NE1"/>
    <n v="5"/>
    <x v="2"/>
    <x v="59"/>
    <x v="24"/>
    <s v="ValverdeCausas IndirectasDinámica Migratoria"/>
    <n v="3"/>
    <n v="5"/>
    <n v="5"/>
    <n v="2"/>
    <n v="2"/>
    <m/>
    <m/>
    <m/>
    <m/>
    <n v="17"/>
    <n v="3.4"/>
    <n v="5"/>
    <m/>
    <n v="21"/>
    <m/>
    <n v="6"/>
    <n v="3"/>
    <n v="7.5"/>
    <n v="9.4"/>
    <n v="0.439"/>
    <x v="11"/>
    <x v="1"/>
  </r>
  <r>
    <s v="MACRO REGION N - NE"/>
    <x v="1"/>
    <x v="0"/>
    <x v="3"/>
    <s v="Valverde"/>
    <n v="1"/>
    <s v="Pablo Ovalles"/>
    <s v="MACRO REGION N - NE1"/>
    <n v="5"/>
    <x v="2"/>
    <x v="60"/>
    <x v="13"/>
    <s v="ValverdeCausas IndirectasDebilidad en las Políticas Públicas"/>
    <n v="3"/>
    <n v="3"/>
    <n v="3"/>
    <n v="4"/>
    <n v="1"/>
    <m/>
    <m/>
    <m/>
    <m/>
    <n v="14"/>
    <n v="2.8"/>
    <n v="7"/>
    <m/>
    <n v="50"/>
    <m/>
    <n v="8"/>
    <n v="8"/>
    <n v="12"/>
    <n v="12.400000000000002"/>
    <n v="0.67"/>
    <x v="7"/>
    <x v="0"/>
  </r>
  <r>
    <s v="MACRO REGION N - NE"/>
    <x v="1"/>
    <x v="0"/>
    <x v="3"/>
    <s v="Valverde"/>
    <n v="1"/>
    <s v="Pablo Ovalles"/>
    <s v="MACRO REGION N - NE1"/>
    <n v="5"/>
    <x v="2"/>
    <x v="61"/>
    <x v="27"/>
    <s v="ValverdeCausas IndirectasIncumplimiento Legislación Vigente"/>
    <n v="2"/>
    <n v="5"/>
    <n v="4"/>
    <n v="5"/>
    <n v="4"/>
    <m/>
    <m/>
    <m/>
    <m/>
    <n v="20"/>
    <n v="4"/>
    <n v="2"/>
    <m/>
    <n v="3"/>
    <m/>
    <n v="0"/>
    <n v="2"/>
    <n v="1"/>
    <n v="4.8"/>
    <n v="0.19600000000000001"/>
    <x v="7"/>
    <x v="4"/>
  </r>
  <r>
    <s v="MACRO REGION METROPOLITANA - SE"/>
    <x v="2"/>
    <x v="2"/>
    <x v="8"/>
    <s v="San Cristóbal"/>
    <n v="1"/>
    <s v="Germán Rodríguez"/>
    <s v="MACRO REGION METROPOLITANA - SE1"/>
    <n v="5"/>
    <x v="0"/>
    <x v="0"/>
    <x v="0"/>
    <s v="San CristóbalDeforestaciónAgricultura Comercial"/>
    <n v="3"/>
    <n v="4"/>
    <n v="3"/>
    <n v="3"/>
    <n v="4"/>
    <m/>
    <m/>
    <m/>
    <m/>
    <n v="17"/>
    <n v="3.4"/>
    <n v="2"/>
    <m/>
    <n v="30"/>
    <m/>
    <n v="7"/>
    <n v="9"/>
    <n v="11.5"/>
    <n v="12.600000000000001"/>
    <n v="0.68300000000000005"/>
    <x v="0"/>
    <x v="0"/>
  </r>
  <r>
    <s v="MACRO REGION METROPOLITANA - SE"/>
    <x v="2"/>
    <x v="2"/>
    <x v="8"/>
    <s v="San Cristóbal"/>
    <n v="1"/>
    <s v="Germán Rodríguez"/>
    <s v="MACRO REGION METROPOLITANA - SE1"/>
    <n v="5"/>
    <x v="0"/>
    <x v="1"/>
    <x v="1"/>
    <s v="San CristóbalDeforestaciónAgricultura migratoria/subsistencia"/>
    <n v="1"/>
    <n v="2"/>
    <n v="2"/>
    <n v="2"/>
    <n v="2"/>
    <m/>
    <m/>
    <m/>
    <m/>
    <n v="9"/>
    <n v="1.8"/>
    <n v="6"/>
    <m/>
    <n v="37"/>
    <m/>
    <n v="3"/>
    <n v="11"/>
    <n v="8.5"/>
    <n v="8.6000000000000014"/>
    <n v="0.39500000000000002"/>
    <x v="0"/>
    <x v="3"/>
  </r>
  <r>
    <s v="MACRO REGION METROPOLITANA - SE"/>
    <x v="2"/>
    <x v="2"/>
    <x v="8"/>
    <s v="San Cristóbal"/>
    <n v="1"/>
    <s v="Germán Rodríguez"/>
    <s v="MACRO REGION METROPOLITANA - SE1"/>
    <n v="5"/>
    <x v="0"/>
    <x v="2"/>
    <x v="2"/>
    <s v="San CristóbalDeforestaciónTala Ilegal de Bosque Natural "/>
    <n v="4"/>
    <n v="5"/>
    <n v="3"/>
    <n v="3"/>
    <n v="3"/>
    <m/>
    <m/>
    <m/>
    <m/>
    <n v="18"/>
    <n v="3.6"/>
    <n v="1"/>
    <m/>
    <n v="34"/>
    <m/>
    <n v="10"/>
    <n v="3"/>
    <n v="11.5"/>
    <n v="12.8"/>
    <n v="0.69299999999999995"/>
    <x v="1"/>
    <x v="0"/>
  </r>
  <r>
    <s v="MACRO REGION METROPOLITANA - SE"/>
    <x v="2"/>
    <x v="2"/>
    <x v="8"/>
    <s v="San Cristóbal"/>
    <n v="1"/>
    <s v="Germán Rodríguez"/>
    <s v="MACRO REGION METROPOLITANA - SE1"/>
    <n v="5"/>
    <x v="0"/>
    <x v="3"/>
    <x v="3"/>
    <s v="San CristóbalDeforestaciónInfraestructura"/>
    <n v="4"/>
    <n v="2"/>
    <n v="2"/>
    <n v="3"/>
    <n v="3"/>
    <m/>
    <m/>
    <m/>
    <m/>
    <n v="14"/>
    <n v="2.8"/>
    <n v="4"/>
    <m/>
    <n v="27"/>
    <m/>
    <n v="0"/>
    <n v="1"/>
    <n v="0.5"/>
    <n v="3.2"/>
    <n v="0.09"/>
    <x v="2"/>
    <x v="4"/>
  </r>
  <r>
    <s v="MACRO REGION METROPOLITANA - SE"/>
    <x v="2"/>
    <x v="2"/>
    <x v="8"/>
    <s v="San Cristóbal"/>
    <n v="1"/>
    <s v="Germán Rodríguez"/>
    <s v="MACRO REGION METROPOLITANA - SE1"/>
    <n v="5"/>
    <x v="0"/>
    <x v="76"/>
    <x v="1"/>
    <s v="San CristóbalDeforestaciónAgricultura migratoria/subsistencia"/>
    <n v="5"/>
    <n v="3"/>
    <n v="3"/>
    <n v="3"/>
    <n v="3"/>
    <m/>
    <m/>
    <m/>
    <m/>
    <n v="17"/>
    <n v="3.4"/>
    <n v="2"/>
    <m/>
    <n v="37"/>
    <m/>
    <n v="3"/>
    <n v="11"/>
    <n v="8.5"/>
    <n v="10.200000000000001"/>
    <n v="0.48599999999999999"/>
    <x v="0"/>
    <x v="1"/>
  </r>
  <r>
    <s v="MACRO REGION METROPOLITANA - SE"/>
    <x v="2"/>
    <x v="2"/>
    <x v="8"/>
    <s v="San Cristóbal"/>
    <n v="1"/>
    <s v="Germán Rodríguez"/>
    <s v="MACRO REGION METROPOLITANA - SE1"/>
    <n v="5"/>
    <x v="0"/>
    <x v="4"/>
    <x v="4"/>
    <s v="San CristóbalDeforestaciónGanadería Comercial"/>
    <n v="2"/>
    <n v="4"/>
    <n v="3"/>
    <n v="3"/>
    <n v="3"/>
    <m/>
    <m/>
    <m/>
    <m/>
    <n v="15"/>
    <n v="3"/>
    <n v="3"/>
    <m/>
    <n v="28"/>
    <m/>
    <n v="11"/>
    <n v="3"/>
    <n v="12.5"/>
    <n v="13"/>
    <n v="0.72399999999999998"/>
    <x v="3"/>
    <x v="0"/>
  </r>
  <r>
    <s v="MACRO REGION METROPOLITANA - SE"/>
    <x v="2"/>
    <x v="2"/>
    <x v="8"/>
    <s v="San Cristóbal"/>
    <n v="1"/>
    <s v="Germán Rodríguez"/>
    <s v="MACRO REGION METROPOLITANA - SE1"/>
    <n v="5"/>
    <x v="0"/>
    <x v="5"/>
    <x v="5"/>
    <s v="San CristóbalDeforestaciónMinería a cielo abierto"/>
    <n v="4"/>
    <n v="5"/>
    <n v="3"/>
    <n v="3"/>
    <n v="3"/>
    <m/>
    <m/>
    <m/>
    <m/>
    <n v="18"/>
    <n v="3.6"/>
    <n v="1"/>
    <m/>
    <n v="24"/>
    <m/>
    <n v="4"/>
    <n v="3"/>
    <n v="5.5"/>
    <n v="8"/>
    <n v="0.36199999999999999"/>
    <x v="4"/>
    <x v="3"/>
  </r>
  <r>
    <s v="MACRO REGION METROPOLITANA - SE"/>
    <x v="2"/>
    <x v="2"/>
    <x v="8"/>
    <s v="San Cristóbal"/>
    <n v="1"/>
    <s v="Germán Rodríguez"/>
    <s v="MACRO REGION METROPOLITANA - SE1"/>
    <n v="5"/>
    <x v="0"/>
    <x v="73"/>
    <x v="6"/>
    <s v="San CristóbalDeforestaciónIncendios Alta Intensidad"/>
    <n v="2"/>
    <n v="2"/>
    <n v="2"/>
    <n v="2"/>
    <n v="2"/>
    <m/>
    <m/>
    <m/>
    <m/>
    <n v="10"/>
    <n v="2"/>
    <n v="5"/>
    <m/>
    <n v="18"/>
    <m/>
    <n v="0"/>
    <n v="2"/>
    <n v="1"/>
    <n v="2.8"/>
    <n v="6.3E-2"/>
    <x v="5"/>
    <x v="4"/>
  </r>
  <r>
    <s v="MACRO REGION METROPOLITANA - SE"/>
    <x v="2"/>
    <x v="2"/>
    <x v="8"/>
    <s v="San Cristóbal"/>
    <n v="1"/>
    <s v="Germán Rodríguez"/>
    <s v="MACRO REGION METROPOLITANA - SE1"/>
    <n v="5"/>
    <x v="2"/>
    <x v="98"/>
    <x v="24"/>
    <s v="San CristóbalCausas IndirectasDinámica Migratoria"/>
    <n v="4"/>
    <n v="4"/>
    <n v="2"/>
    <n v="2"/>
    <n v="2"/>
    <m/>
    <m/>
    <m/>
    <m/>
    <n v="14"/>
    <n v="2.8"/>
    <n v="4"/>
    <m/>
    <n v="21"/>
    <m/>
    <n v="6"/>
    <n v="3"/>
    <n v="7.5"/>
    <n v="8.8000000000000007"/>
    <n v="0.40799999999999997"/>
    <x v="11"/>
    <x v="1"/>
  </r>
  <r>
    <s v="MACRO REGION METROPOLITANA - SE"/>
    <x v="2"/>
    <x v="2"/>
    <x v="8"/>
    <s v="San Cristóbal"/>
    <n v="1"/>
    <s v="Germán Rodríguez"/>
    <s v="MACRO REGION METROPOLITANA - SE1"/>
    <n v="5"/>
    <x v="1"/>
    <x v="7"/>
    <x v="7"/>
    <s v="San CristóbalDegradaciónPlanes de Manejo mal gestionados/mal ejecutados"/>
    <n v="1"/>
    <n v="2"/>
    <n v="3"/>
    <n v="3"/>
    <n v="3"/>
    <m/>
    <m/>
    <m/>
    <m/>
    <n v="12"/>
    <n v="2.4"/>
    <n v="5"/>
    <m/>
    <n v="33"/>
    <m/>
    <n v="9"/>
    <n v="4"/>
    <n v="11"/>
    <n v="11.200000000000001"/>
    <n v="0.56299999999999994"/>
    <x v="1"/>
    <x v="1"/>
  </r>
  <r>
    <s v="MACRO REGION METROPOLITANA - SE"/>
    <x v="2"/>
    <x v="2"/>
    <x v="8"/>
    <s v="San Cristóbal"/>
    <n v="1"/>
    <s v="Germán Rodríguez"/>
    <s v="MACRO REGION METROPOLITANA - SE1"/>
    <n v="5"/>
    <x v="1"/>
    <x v="8"/>
    <x v="8"/>
    <s v="San CristóbalDegradaciónIncendios Mediana y Baja Intensidad"/>
    <n v="1"/>
    <n v="3"/>
    <n v="2"/>
    <n v="2"/>
    <n v="2"/>
    <m/>
    <m/>
    <m/>
    <m/>
    <n v="10"/>
    <n v="2"/>
    <n v="6"/>
    <m/>
    <n v="30"/>
    <m/>
    <n v="1"/>
    <n v="7"/>
    <n v="4.5"/>
    <n v="5.6"/>
    <n v="0.23599999999999999"/>
    <x v="5"/>
    <x v="3"/>
  </r>
  <r>
    <s v="MACRO REGION METROPOLITANA - SE"/>
    <x v="2"/>
    <x v="2"/>
    <x v="8"/>
    <s v="San Cristóbal"/>
    <n v="1"/>
    <s v="Germán Rodríguez"/>
    <s v="MACRO REGION METROPOLITANA - SE1"/>
    <n v="5"/>
    <x v="1"/>
    <x v="9"/>
    <x v="9"/>
    <s v="San CristóbalDegradaciónPastoreo de ganado en bosques"/>
    <n v="3"/>
    <n v="4"/>
    <n v="3"/>
    <n v="3"/>
    <n v="2"/>
    <m/>
    <m/>
    <m/>
    <m/>
    <n v="15"/>
    <n v="3"/>
    <n v="3"/>
    <m/>
    <n v="29"/>
    <m/>
    <n v="11"/>
    <n v="8"/>
    <n v="15"/>
    <n v="15"/>
    <n v="0.91900000000000004"/>
    <x v="3"/>
    <x v="2"/>
  </r>
  <r>
    <s v="MACRO REGION METROPOLITANA - SE"/>
    <x v="2"/>
    <x v="2"/>
    <x v="8"/>
    <s v="San Cristóbal"/>
    <n v="1"/>
    <s v="Germán Rodríguez"/>
    <s v="MACRO REGION METROPOLITANA - SE1"/>
    <n v="5"/>
    <x v="1"/>
    <x v="10"/>
    <x v="10"/>
    <s v="San CristóbalDegradaciónExtracción de Madera Leña/Carbón"/>
    <n v="4"/>
    <n v="3"/>
    <n v="3"/>
    <n v="3"/>
    <n v="3"/>
    <m/>
    <m/>
    <m/>
    <m/>
    <n v="16"/>
    <n v="3.2"/>
    <n v="2"/>
    <m/>
    <n v="31"/>
    <m/>
    <n v="10"/>
    <n v="9"/>
    <n v="14.5"/>
    <n v="14.8"/>
    <n v="0.90100000000000002"/>
    <x v="1"/>
    <x v="2"/>
  </r>
  <r>
    <s v="MACRO REGION METROPOLITANA - SE"/>
    <x v="2"/>
    <x v="2"/>
    <x v="8"/>
    <s v="San Cristóbal"/>
    <n v="1"/>
    <s v="Germán Rodríguez"/>
    <s v="MACRO REGION METROPOLITANA - SE1"/>
    <n v="5"/>
    <x v="1"/>
    <x v="99"/>
    <x v="23"/>
    <s v="San CristóbalDegradacióndesastres Naturales"/>
    <n v="2"/>
    <n v="2"/>
    <n v="3"/>
    <n v="3"/>
    <n v="3"/>
    <m/>
    <m/>
    <m/>
    <m/>
    <n v="13"/>
    <n v="2.6"/>
    <n v="4"/>
    <m/>
    <n v="15"/>
    <m/>
    <n v="2"/>
    <n v="1"/>
    <n v="2.5"/>
    <n v="4.5999999999999996"/>
    <n v="0.16700000000000001"/>
    <x v="10"/>
    <x v="4"/>
  </r>
  <r>
    <s v="MACRO REGION METROPOLITANA - SE"/>
    <x v="2"/>
    <x v="2"/>
    <x v="8"/>
    <s v="San Cristóbal"/>
    <n v="1"/>
    <s v="Germán Rodríguez"/>
    <s v="MACRO REGION METROPOLITANA - SE1"/>
    <n v="5"/>
    <x v="1"/>
    <x v="100"/>
    <x v="26"/>
    <s v="San CristóbalDegradaciónIntroducción Especies Exóticas/Invasoras"/>
    <n v="2"/>
    <n v="3"/>
    <n v="3"/>
    <n v="4"/>
    <n v="4"/>
    <m/>
    <m/>
    <m/>
    <m/>
    <n v="16"/>
    <n v="3.2"/>
    <n v="2"/>
    <m/>
    <n v="18"/>
    <m/>
    <n v="2"/>
    <n v="4"/>
    <n v="4"/>
    <n v="6.4"/>
    <n v="0.28799999999999998"/>
    <x v="9"/>
    <x v="3"/>
  </r>
  <r>
    <s v="MACRO REGION METROPOLITANA - SE"/>
    <x v="2"/>
    <x v="2"/>
    <x v="8"/>
    <s v="San Cristóbal"/>
    <n v="1"/>
    <s v="Germán Rodríguez"/>
    <s v="MACRO REGION METROPOLITANA - SE1"/>
    <n v="5"/>
    <x v="1"/>
    <x v="101"/>
    <x v="7"/>
    <s v="San CristóbalDegradaciónPlanes de Manejo mal gestionados/mal ejecutados"/>
    <n v="4"/>
    <n v="4"/>
    <n v="3"/>
    <n v="3"/>
    <n v="3"/>
    <m/>
    <m/>
    <m/>
    <m/>
    <n v="17"/>
    <n v="3.4"/>
    <n v="1"/>
    <m/>
    <n v="33"/>
    <m/>
    <n v="9"/>
    <n v="4"/>
    <n v="11"/>
    <n v="12.200000000000001"/>
    <n v="0.64900000000000002"/>
    <x v="1"/>
    <x v="0"/>
  </r>
  <r>
    <s v="MACRO REGION METROPOLITANA - SE"/>
    <x v="2"/>
    <x v="2"/>
    <x v="8"/>
    <s v="San Cristóbal"/>
    <n v="1"/>
    <s v="Germán Rodríguez"/>
    <s v="MACRO REGION METROPOLITANA - SE1"/>
    <n v="5"/>
    <x v="2"/>
    <x v="13"/>
    <x v="12"/>
    <s v="San CristóbalCausas IndirectasDebilidad en la Institucionalidad Forestal"/>
    <n v="2"/>
    <n v="4"/>
    <n v="3"/>
    <n v="3"/>
    <n v="3"/>
    <m/>
    <m/>
    <m/>
    <m/>
    <n v="15"/>
    <n v="3"/>
    <n v="6"/>
    <m/>
    <n v="37"/>
    <m/>
    <n v="8"/>
    <n v="4"/>
    <n v="10"/>
    <n v="11"/>
    <n v="0.52700000000000002"/>
    <x v="7"/>
    <x v="1"/>
  </r>
  <r>
    <s v="MACRO REGION METROPOLITANA - SE"/>
    <x v="2"/>
    <x v="2"/>
    <x v="8"/>
    <s v="San Cristóbal"/>
    <n v="1"/>
    <s v="Germán Rodríguez"/>
    <s v="MACRO REGION METROPOLITANA - SE1"/>
    <n v="5"/>
    <x v="2"/>
    <x v="14"/>
    <x v="13"/>
    <s v="San CristóbalCausas IndirectasDebilidad en las Políticas Públicas"/>
    <n v="4"/>
    <n v="3"/>
    <n v="3"/>
    <n v="3"/>
    <n v="3"/>
    <m/>
    <m/>
    <m/>
    <m/>
    <n v="16"/>
    <n v="3.2"/>
    <n v="5"/>
    <m/>
    <n v="50"/>
    <m/>
    <n v="8"/>
    <n v="8"/>
    <n v="12"/>
    <n v="12.8"/>
    <n v="0.69299999999999995"/>
    <x v="7"/>
    <x v="0"/>
  </r>
  <r>
    <s v="MACRO REGION METROPOLITANA - SE"/>
    <x v="2"/>
    <x v="2"/>
    <x v="8"/>
    <s v="San Cristóbal"/>
    <n v="1"/>
    <s v="Germán Rodríguez"/>
    <s v="MACRO REGION METROPOLITANA - SE1"/>
    <n v="5"/>
    <x v="2"/>
    <x v="25"/>
    <x v="14"/>
    <s v="San CristóbalCausas IndirectasTurismo: Expansión del área turística"/>
    <n v="3"/>
    <n v="3"/>
    <n v="2"/>
    <n v="2"/>
    <n v="2"/>
    <m/>
    <m/>
    <m/>
    <m/>
    <n v="12"/>
    <n v="2.4"/>
    <n v="7"/>
    <m/>
    <n v="30"/>
    <m/>
    <n v="0"/>
    <n v="3"/>
    <n v="1.5"/>
    <n v="3.6000000000000005"/>
    <n v="0.121"/>
    <x v="2"/>
    <x v="4"/>
  </r>
  <r>
    <s v="MACRO REGION METROPOLITANA - SE"/>
    <x v="2"/>
    <x v="2"/>
    <x v="8"/>
    <s v="San Cristóbal"/>
    <n v="1"/>
    <s v="Germán Rodríguez"/>
    <s v="MACRO REGION METROPOLITANA - SE1"/>
    <n v="5"/>
    <x v="2"/>
    <x v="16"/>
    <x v="15"/>
    <s v="San CristóbalCausas IndirectasInformalidad Mercado Leña/Carbón"/>
    <n v="3"/>
    <n v="3"/>
    <n v="4"/>
    <n v="5"/>
    <n v="5"/>
    <m/>
    <m/>
    <m/>
    <m/>
    <n v="20"/>
    <n v="4"/>
    <n v="1"/>
    <m/>
    <n v="29"/>
    <m/>
    <n v="5"/>
    <n v="8"/>
    <n v="9"/>
    <n v="11.2"/>
    <n v="0.55000000000000004"/>
    <x v="1"/>
    <x v="1"/>
  </r>
  <r>
    <s v="MACRO REGION METROPOLITANA - SE"/>
    <x v="2"/>
    <x v="2"/>
    <x v="8"/>
    <s v="San Cristóbal"/>
    <n v="1"/>
    <s v="Germán Rodríguez"/>
    <s v="MACRO REGION METROPOLITANA - SE1"/>
    <n v="5"/>
    <x v="2"/>
    <x v="102"/>
    <x v="17"/>
    <s v="San CristóbalCausas IndirectasPobreza -Desempleo"/>
    <n v="5"/>
    <n v="4"/>
    <n v="3"/>
    <n v="3"/>
    <n v="3"/>
    <m/>
    <m/>
    <m/>
    <m/>
    <n v="18"/>
    <n v="3.6"/>
    <n v="3"/>
    <m/>
    <n v="25"/>
    <m/>
    <n v="2"/>
    <n v="4"/>
    <n v="4"/>
    <n v="6.8000000000000007"/>
    <n v="0.314"/>
    <x v="8"/>
    <x v="3"/>
  </r>
  <r>
    <s v="MACRO REGION METROPOLITANA - SE"/>
    <x v="2"/>
    <x v="2"/>
    <x v="8"/>
    <s v="San Cristóbal"/>
    <n v="1"/>
    <s v="Germán Rodríguez"/>
    <s v="MACRO REGION METROPOLITANA - SE1"/>
    <n v="5"/>
    <x v="2"/>
    <x v="103"/>
    <x v="13"/>
    <s v="San CristóbalCausas IndirectasDebilidad en las Políticas Públicas"/>
    <n v="5"/>
    <n v="2"/>
    <n v="2"/>
    <n v="4"/>
    <n v="4"/>
    <m/>
    <m/>
    <m/>
    <m/>
    <n v="17"/>
    <n v="3.4"/>
    <n v="4"/>
    <m/>
    <n v="50"/>
    <m/>
    <n v="8"/>
    <n v="8"/>
    <n v="12"/>
    <n v="13.000000000000002"/>
    <n v="0.73899999999999999"/>
    <x v="7"/>
    <x v="0"/>
  </r>
  <r>
    <s v="MACRO REGION METROPOLITANA - SE"/>
    <x v="2"/>
    <x v="2"/>
    <x v="8"/>
    <s v="San Cristóbal"/>
    <n v="1"/>
    <s v="Germán Rodríguez"/>
    <s v="MACRO REGION METROPOLITANA - SE1"/>
    <n v="5"/>
    <x v="2"/>
    <x v="104"/>
    <x v="21"/>
    <s v="San CristóbalCausas IndirectasDébil Educación Ambiental"/>
    <n v="2"/>
    <n v="3"/>
    <n v="4"/>
    <n v="5"/>
    <n v="5"/>
    <m/>
    <m/>
    <m/>
    <m/>
    <n v="19"/>
    <n v="3.8"/>
    <n v="2"/>
    <m/>
    <n v="17"/>
    <m/>
    <n v="5"/>
    <n v="7"/>
    <n v="8.5"/>
    <n v="10.600000000000001"/>
    <n v="0.5"/>
    <x v="6"/>
    <x v="1"/>
  </r>
  <r>
    <s v="MACRO REGION METROPOLITANA - SE"/>
    <x v="2"/>
    <x v="2"/>
    <x v="8"/>
    <s v="San Cristóbal"/>
    <n v="1"/>
    <s v="Germán Rodríguez"/>
    <s v="MACRO REGION METROPOLITANA - SE1"/>
    <n v="5"/>
    <x v="2"/>
    <x v="105"/>
    <x v="13"/>
    <s v="San CristóbalCausas IndirectasDebilidad en las Políticas Públicas"/>
    <n v="3"/>
    <n v="3"/>
    <n v="5"/>
    <n v="3"/>
    <n v="3"/>
    <m/>
    <m/>
    <m/>
    <m/>
    <n v="17"/>
    <n v="3.4"/>
    <n v="4"/>
    <m/>
    <n v="50"/>
    <m/>
    <n v="8"/>
    <n v="8"/>
    <n v="12"/>
    <n v="13.000000000000002"/>
    <n v="0.73899999999999999"/>
    <x v="7"/>
    <x v="0"/>
  </r>
  <r>
    <s v="MACRO REGION METROPOLITANA - SE"/>
    <x v="2"/>
    <x v="2"/>
    <x v="8"/>
    <s v="Peravia"/>
    <n v="1"/>
    <s v="Germán Rodríguez"/>
    <s v="MACRO REGION METROPOLITANA - SE1"/>
    <n v="5"/>
    <x v="0"/>
    <x v="0"/>
    <x v="0"/>
    <s v="PeraviaDeforestaciónAgricultura Comercial"/>
    <n v="3"/>
    <n v="4"/>
    <n v="3"/>
    <n v="3"/>
    <n v="4"/>
    <m/>
    <m/>
    <m/>
    <m/>
    <n v="17"/>
    <n v="3.4"/>
    <n v="2"/>
    <m/>
    <n v="30"/>
    <m/>
    <n v="7"/>
    <n v="9"/>
    <n v="11.5"/>
    <n v="12.600000000000001"/>
    <n v="0.68300000000000005"/>
    <x v="0"/>
    <x v="0"/>
  </r>
  <r>
    <s v="MACRO REGION METROPOLITANA - SE"/>
    <x v="2"/>
    <x v="2"/>
    <x v="8"/>
    <s v="Peravia"/>
    <n v="1"/>
    <s v="Germán Rodríguez"/>
    <s v="MACRO REGION METROPOLITANA - SE1"/>
    <n v="5"/>
    <x v="0"/>
    <x v="1"/>
    <x v="1"/>
    <s v="PeraviaDeforestaciónAgricultura migratoria/subsistencia"/>
    <n v="1"/>
    <n v="2"/>
    <n v="2"/>
    <n v="2"/>
    <n v="2"/>
    <m/>
    <m/>
    <m/>
    <m/>
    <n v="9"/>
    <n v="1.8"/>
    <n v="6"/>
    <m/>
    <n v="37"/>
    <m/>
    <n v="3"/>
    <n v="11"/>
    <n v="8.5"/>
    <n v="8.6000000000000014"/>
    <n v="0.39500000000000002"/>
    <x v="0"/>
    <x v="3"/>
  </r>
  <r>
    <s v="MACRO REGION METROPOLITANA - SE"/>
    <x v="2"/>
    <x v="2"/>
    <x v="8"/>
    <s v="Peravia"/>
    <n v="1"/>
    <s v="Germán Rodríguez"/>
    <s v="MACRO REGION METROPOLITANA - SE1"/>
    <n v="5"/>
    <x v="0"/>
    <x v="2"/>
    <x v="2"/>
    <s v="PeraviaDeforestaciónTala Ilegal de Bosque Natural "/>
    <n v="4"/>
    <n v="5"/>
    <n v="3"/>
    <n v="3"/>
    <n v="3"/>
    <m/>
    <m/>
    <m/>
    <m/>
    <n v="18"/>
    <n v="3.6"/>
    <n v="1"/>
    <m/>
    <n v="34"/>
    <m/>
    <n v="10"/>
    <n v="3"/>
    <n v="11.5"/>
    <n v="12.8"/>
    <n v="0.69299999999999995"/>
    <x v="1"/>
    <x v="0"/>
  </r>
  <r>
    <s v="MACRO REGION METROPOLITANA - SE"/>
    <x v="2"/>
    <x v="2"/>
    <x v="8"/>
    <s v="Peravia"/>
    <n v="1"/>
    <s v="Germán Rodríguez"/>
    <s v="MACRO REGION METROPOLITANA - SE1"/>
    <n v="5"/>
    <x v="0"/>
    <x v="3"/>
    <x v="3"/>
    <s v="PeraviaDeforestaciónInfraestructura"/>
    <n v="4"/>
    <n v="2"/>
    <n v="2"/>
    <n v="3"/>
    <n v="3"/>
    <m/>
    <m/>
    <m/>
    <m/>
    <n v="14"/>
    <n v="2.8"/>
    <n v="4"/>
    <m/>
    <n v="27"/>
    <m/>
    <n v="0"/>
    <n v="1"/>
    <n v="0.5"/>
    <n v="3.2"/>
    <n v="0.09"/>
    <x v="2"/>
    <x v="4"/>
  </r>
  <r>
    <s v="MACRO REGION METROPOLITANA - SE"/>
    <x v="2"/>
    <x v="2"/>
    <x v="8"/>
    <s v="Peravia"/>
    <n v="1"/>
    <s v="Germán Rodríguez"/>
    <s v="MACRO REGION METROPOLITANA - SE1"/>
    <n v="5"/>
    <x v="0"/>
    <x v="76"/>
    <x v="1"/>
    <s v="PeraviaDeforestaciónAgricultura migratoria/subsistencia"/>
    <n v="5"/>
    <n v="3"/>
    <n v="3"/>
    <n v="3"/>
    <n v="3"/>
    <m/>
    <m/>
    <m/>
    <m/>
    <n v="17"/>
    <n v="3.4"/>
    <n v="2"/>
    <m/>
    <n v="37"/>
    <m/>
    <n v="3"/>
    <n v="11"/>
    <n v="8.5"/>
    <n v="10.200000000000001"/>
    <n v="0.48599999999999999"/>
    <x v="0"/>
    <x v="1"/>
  </r>
  <r>
    <s v="MACRO REGION METROPOLITANA - SE"/>
    <x v="2"/>
    <x v="2"/>
    <x v="8"/>
    <s v="Peravia"/>
    <n v="1"/>
    <s v="Germán Rodríguez"/>
    <s v="MACRO REGION METROPOLITANA - SE1"/>
    <n v="5"/>
    <x v="0"/>
    <x v="4"/>
    <x v="4"/>
    <s v="PeraviaDeforestaciónGanadería Comercial"/>
    <n v="2"/>
    <n v="4"/>
    <n v="3"/>
    <n v="3"/>
    <n v="3"/>
    <m/>
    <m/>
    <m/>
    <m/>
    <n v="15"/>
    <n v="3"/>
    <n v="3"/>
    <m/>
    <n v="28"/>
    <m/>
    <n v="11"/>
    <n v="3"/>
    <n v="12.5"/>
    <n v="13"/>
    <n v="0.72399999999999998"/>
    <x v="3"/>
    <x v="0"/>
  </r>
  <r>
    <s v="MACRO REGION METROPOLITANA - SE"/>
    <x v="2"/>
    <x v="2"/>
    <x v="8"/>
    <s v="Peravia"/>
    <n v="1"/>
    <s v="Germán Rodríguez"/>
    <s v="MACRO REGION METROPOLITANA - SE1"/>
    <n v="5"/>
    <x v="0"/>
    <x v="5"/>
    <x v="5"/>
    <s v="PeraviaDeforestaciónMinería a cielo abierto"/>
    <n v="4"/>
    <n v="5"/>
    <n v="3"/>
    <n v="3"/>
    <n v="3"/>
    <m/>
    <m/>
    <m/>
    <m/>
    <n v="18"/>
    <n v="3.6"/>
    <n v="1"/>
    <m/>
    <n v="24"/>
    <m/>
    <n v="4"/>
    <n v="3"/>
    <n v="5.5"/>
    <n v="8"/>
    <n v="0.36199999999999999"/>
    <x v="4"/>
    <x v="3"/>
  </r>
  <r>
    <s v="MACRO REGION METROPOLITANA - SE"/>
    <x v="2"/>
    <x v="2"/>
    <x v="8"/>
    <s v="Peravia"/>
    <n v="1"/>
    <s v="Germán Rodríguez"/>
    <s v="MACRO REGION METROPOLITANA - SE1"/>
    <n v="5"/>
    <x v="0"/>
    <x v="73"/>
    <x v="6"/>
    <s v="PeraviaDeforestaciónIncendios Alta Intensidad"/>
    <n v="2"/>
    <n v="2"/>
    <n v="2"/>
    <n v="2"/>
    <n v="2"/>
    <m/>
    <m/>
    <m/>
    <m/>
    <n v="10"/>
    <n v="2"/>
    <n v="5"/>
    <m/>
    <n v="18"/>
    <m/>
    <n v="0"/>
    <n v="2"/>
    <n v="1"/>
    <n v="2.8"/>
    <n v="6.3E-2"/>
    <x v="5"/>
    <x v="4"/>
  </r>
  <r>
    <s v="MACRO REGION METROPOLITANA - SE"/>
    <x v="2"/>
    <x v="2"/>
    <x v="8"/>
    <s v="Peravia"/>
    <n v="1"/>
    <s v="Germán Rodríguez"/>
    <s v="MACRO REGION METROPOLITANA - SE1"/>
    <n v="5"/>
    <x v="2"/>
    <x v="98"/>
    <x v="24"/>
    <s v="PeraviaCausas IndirectasDinámica Migratoria"/>
    <n v="4"/>
    <n v="4"/>
    <n v="2"/>
    <n v="2"/>
    <n v="2"/>
    <m/>
    <m/>
    <m/>
    <m/>
    <n v="14"/>
    <n v="2.8"/>
    <n v="4"/>
    <m/>
    <n v="21"/>
    <m/>
    <n v="6"/>
    <n v="3"/>
    <n v="7.5"/>
    <n v="8.8000000000000007"/>
    <n v="0.40799999999999997"/>
    <x v="11"/>
    <x v="1"/>
  </r>
  <r>
    <s v="MACRO REGION METROPOLITANA - SE"/>
    <x v="2"/>
    <x v="2"/>
    <x v="8"/>
    <s v="Peravia"/>
    <n v="1"/>
    <s v="Germán Rodríguez"/>
    <s v="MACRO REGION METROPOLITANA - SE1"/>
    <n v="5"/>
    <x v="1"/>
    <x v="7"/>
    <x v="7"/>
    <s v="PeraviaDegradaciónPlanes de Manejo mal gestionados/mal ejecutados"/>
    <n v="1"/>
    <n v="2"/>
    <n v="3"/>
    <n v="3"/>
    <n v="3"/>
    <m/>
    <m/>
    <m/>
    <m/>
    <n v="12"/>
    <n v="2.4"/>
    <n v="5"/>
    <m/>
    <n v="33"/>
    <m/>
    <n v="9"/>
    <n v="4"/>
    <n v="11"/>
    <n v="11.200000000000001"/>
    <n v="0.56299999999999994"/>
    <x v="1"/>
    <x v="1"/>
  </r>
  <r>
    <s v="MACRO REGION METROPOLITANA - SE"/>
    <x v="2"/>
    <x v="2"/>
    <x v="8"/>
    <s v="Peravia"/>
    <n v="1"/>
    <s v="Germán Rodríguez"/>
    <s v="MACRO REGION METROPOLITANA - SE1"/>
    <n v="5"/>
    <x v="1"/>
    <x v="8"/>
    <x v="8"/>
    <s v="PeraviaDegradaciónIncendios Mediana y Baja Intensidad"/>
    <n v="1"/>
    <n v="3"/>
    <n v="2"/>
    <n v="2"/>
    <n v="2"/>
    <m/>
    <m/>
    <m/>
    <m/>
    <n v="10"/>
    <n v="2"/>
    <n v="6"/>
    <m/>
    <n v="30"/>
    <m/>
    <n v="1"/>
    <n v="7"/>
    <n v="4.5"/>
    <n v="5.6"/>
    <n v="0.23599999999999999"/>
    <x v="5"/>
    <x v="3"/>
  </r>
  <r>
    <s v="MACRO REGION METROPOLITANA - SE"/>
    <x v="2"/>
    <x v="2"/>
    <x v="8"/>
    <s v="Peravia"/>
    <n v="1"/>
    <s v="Germán Rodríguez"/>
    <s v="MACRO REGION METROPOLITANA - SE1"/>
    <n v="5"/>
    <x v="1"/>
    <x v="9"/>
    <x v="9"/>
    <s v="PeraviaDegradaciónPastoreo de ganado en bosques"/>
    <n v="3"/>
    <n v="4"/>
    <n v="3"/>
    <n v="3"/>
    <n v="2"/>
    <m/>
    <m/>
    <m/>
    <m/>
    <n v="15"/>
    <n v="3"/>
    <n v="3"/>
    <m/>
    <n v="29"/>
    <m/>
    <n v="11"/>
    <n v="8"/>
    <n v="15"/>
    <n v="15"/>
    <n v="0.91900000000000004"/>
    <x v="3"/>
    <x v="2"/>
  </r>
  <r>
    <s v="MACRO REGION METROPOLITANA - SE"/>
    <x v="2"/>
    <x v="2"/>
    <x v="8"/>
    <s v="Peravia"/>
    <n v="1"/>
    <s v="Germán Rodríguez"/>
    <s v="MACRO REGION METROPOLITANA - SE1"/>
    <n v="5"/>
    <x v="1"/>
    <x v="10"/>
    <x v="10"/>
    <s v="PeraviaDegradaciónExtracción de Madera Leña/Carbón"/>
    <n v="4"/>
    <n v="3"/>
    <n v="3"/>
    <n v="3"/>
    <n v="3"/>
    <m/>
    <m/>
    <m/>
    <m/>
    <n v="16"/>
    <n v="3.2"/>
    <n v="2"/>
    <m/>
    <n v="31"/>
    <m/>
    <n v="10"/>
    <n v="9"/>
    <n v="14.5"/>
    <n v="14.8"/>
    <n v="0.90100000000000002"/>
    <x v="1"/>
    <x v="2"/>
  </r>
  <r>
    <s v="MACRO REGION METROPOLITANA - SE"/>
    <x v="2"/>
    <x v="2"/>
    <x v="8"/>
    <s v="Peravia"/>
    <n v="1"/>
    <s v="Germán Rodríguez"/>
    <s v="MACRO REGION METROPOLITANA - SE1"/>
    <n v="5"/>
    <x v="1"/>
    <x v="99"/>
    <x v="23"/>
    <s v="PeraviaDegradacióndesastres Naturales"/>
    <n v="2"/>
    <n v="2"/>
    <n v="3"/>
    <n v="3"/>
    <n v="3"/>
    <m/>
    <m/>
    <m/>
    <m/>
    <n v="13"/>
    <n v="2.6"/>
    <n v="4"/>
    <m/>
    <n v="15"/>
    <m/>
    <n v="2"/>
    <n v="1"/>
    <n v="2.5"/>
    <n v="4.5999999999999996"/>
    <n v="0.16700000000000001"/>
    <x v="10"/>
    <x v="4"/>
  </r>
  <r>
    <s v="MACRO REGION METROPOLITANA - SE"/>
    <x v="2"/>
    <x v="2"/>
    <x v="8"/>
    <s v="Peravia"/>
    <n v="1"/>
    <s v="Germán Rodríguez"/>
    <s v="MACRO REGION METROPOLITANA - SE1"/>
    <n v="5"/>
    <x v="1"/>
    <x v="100"/>
    <x v="26"/>
    <s v="PeraviaDegradaciónIntroducción Especies Exóticas/Invasoras"/>
    <n v="2"/>
    <n v="3"/>
    <n v="3"/>
    <n v="4"/>
    <n v="4"/>
    <m/>
    <m/>
    <m/>
    <m/>
    <n v="16"/>
    <n v="3.2"/>
    <n v="2"/>
    <m/>
    <n v="18"/>
    <m/>
    <n v="2"/>
    <n v="4"/>
    <n v="4"/>
    <n v="6.4"/>
    <n v="0.28799999999999998"/>
    <x v="9"/>
    <x v="3"/>
  </r>
  <r>
    <s v="MACRO REGION METROPOLITANA - SE"/>
    <x v="2"/>
    <x v="2"/>
    <x v="8"/>
    <s v="Peravia"/>
    <n v="1"/>
    <s v="Germán Rodríguez"/>
    <s v="MACRO REGION METROPOLITANA - SE1"/>
    <n v="5"/>
    <x v="1"/>
    <x v="101"/>
    <x v="7"/>
    <s v="PeraviaDegradaciónPlanes de Manejo mal gestionados/mal ejecutados"/>
    <n v="4"/>
    <n v="4"/>
    <n v="3"/>
    <n v="3"/>
    <n v="3"/>
    <m/>
    <m/>
    <m/>
    <m/>
    <n v="17"/>
    <n v="3.4"/>
    <n v="1"/>
    <m/>
    <n v="33"/>
    <m/>
    <n v="9"/>
    <n v="4"/>
    <n v="11"/>
    <n v="12.200000000000001"/>
    <n v="0.64900000000000002"/>
    <x v="1"/>
    <x v="0"/>
  </r>
  <r>
    <s v="MACRO REGION METROPOLITANA - SE"/>
    <x v="2"/>
    <x v="2"/>
    <x v="8"/>
    <s v="Peravia"/>
    <n v="1"/>
    <s v="Germán Rodríguez"/>
    <s v="MACRO REGION METROPOLITANA - SE1"/>
    <n v="5"/>
    <x v="2"/>
    <x v="13"/>
    <x v="12"/>
    <s v="PeraviaCausas IndirectasDebilidad en la Institucionalidad Forestal"/>
    <n v="2"/>
    <n v="4"/>
    <n v="3"/>
    <n v="3"/>
    <n v="3"/>
    <m/>
    <m/>
    <m/>
    <m/>
    <n v="15"/>
    <n v="3"/>
    <n v="6"/>
    <m/>
    <n v="37"/>
    <m/>
    <n v="8"/>
    <n v="4"/>
    <n v="10"/>
    <n v="11"/>
    <n v="0.52700000000000002"/>
    <x v="7"/>
    <x v="1"/>
  </r>
  <r>
    <s v="MACRO REGION METROPOLITANA - SE"/>
    <x v="2"/>
    <x v="2"/>
    <x v="8"/>
    <s v="Peravia"/>
    <n v="1"/>
    <s v="Germán Rodríguez"/>
    <s v="MACRO REGION METROPOLITANA - SE1"/>
    <n v="5"/>
    <x v="2"/>
    <x v="14"/>
    <x v="13"/>
    <s v="PeraviaCausas IndirectasDebilidad en las Políticas Públicas"/>
    <n v="4"/>
    <n v="3"/>
    <n v="3"/>
    <n v="3"/>
    <n v="3"/>
    <m/>
    <m/>
    <m/>
    <m/>
    <n v="16"/>
    <n v="3.2"/>
    <n v="5"/>
    <m/>
    <n v="50"/>
    <m/>
    <n v="8"/>
    <n v="8"/>
    <n v="12"/>
    <n v="12.8"/>
    <n v="0.69299999999999995"/>
    <x v="7"/>
    <x v="0"/>
  </r>
  <r>
    <s v="MACRO REGION METROPOLITANA - SE"/>
    <x v="2"/>
    <x v="2"/>
    <x v="8"/>
    <s v="Peravia"/>
    <n v="1"/>
    <s v="Germán Rodríguez"/>
    <s v="MACRO REGION METROPOLITANA - SE1"/>
    <n v="5"/>
    <x v="2"/>
    <x v="25"/>
    <x v="14"/>
    <s v="PeraviaCausas IndirectasTurismo: Expansión del área turística"/>
    <n v="3"/>
    <n v="3"/>
    <n v="2"/>
    <n v="2"/>
    <n v="2"/>
    <m/>
    <m/>
    <m/>
    <m/>
    <n v="12"/>
    <n v="2.4"/>
    <n v="7"/>
    <m/>
    <n v="30"/>
    <m/>
    <n v="0"/>
    <n v="3"/>
    <n v="1.5"/>
    <n v="3.6000000000000005"/>
    <n v="0.121"/>
    <x v="2"/>
    <x v="4"/>
  </r>
  <r>
    <s v="MACRO REGION METROPOLITANA - SE"/>
    <x v="2"/>
    <x v="2"/>
    <x v="8"/>
    <s v="Peravia"/>
    <n v="1"/>
    <s v="Germán Rodríguez"/>
    <s v="MACRO REGION METROPOLITANA - SE1"/>
    <n v="5"/>
    <x v="2"/>
    <x v="16"/>
    <x v="15"/>
    <s v="PeraviaCausas IndirectasInformalidad Mercado Leña/Carbón"/>
    <n v="3"/>
    <n v="3"/>
    <n v="4"/>
    <n v="5"/>
    <n v="5"/>
    <m/>
    <m/>
    <m/>
    <m/>
    <n v="20"/>
    <n v="4"/>
    <n v="1"/>
    <m/>
    <n v="29"/>
    <m/>
    <n v="5"/>
    <n v="8"/>
    <n v="9"/>
    <n v="11.2"/>
    <n v="0.55000000000000004"/>
    <x v="1"/>
    <x v="1"/>
  </r>
  <r>
    <s v="MACRO REGION METROPOLITANA - SE"/>
    <x v="2"/>
    <x v="2"/>
    <x v="8"/>
    <s v="Peravia"/>
    <n v="1"/>
    <s v="Germán Rodríguez"/>
    <s v="MACRO REGION METROPOLITANA - SE1"/>
    <n v="5"/>
    <x v="2"/>
    <x v="102"/>
    <x v="17"/>
    <s v="PeraviaCausas IndirectasPobreza -Desempleo"/>
    <n v="5"/>
    <n v="4"/>
    <n v="3"/>
    <n v="3"/>
    <n v="3"/>
    <m/>
    <m/>
    <m/>
    <m/>
    <n v="18"/>
    <n v="3.6"/>
    <n v="3"/>
    <m/>
    <n v="25"/>
    <m/>
    <n v="2"/>
    <n v="4"/>
    <n v="4"/>
    <n v="6.8000000000000007"/>
    <n v="0.314"/>
    <x v="8"/>
    <x v="3"/>
  </r>
  <r>
    <s v="MACRO REGION METROPOLITANA - SE"/>
    <x v="2"/>
    <x v="2"/>
    <x v="8"/>
    <s v="Peravia"/>
    <n v="1"/>
    <s v="Germán Rodríguez"/>
    <s v="MACRO REGION METROPOLITANA - SE1"/>
    <n v="5"/>
    <x v="2"/>
    <x v="103"/>
    <x v="13"/>
    <s v="PeraviaCausas IndirectasDebilidad en las Políticas Públicas"/>
    <n v="5"/>
    <n v="2"/>
    <n v="2"/>
    <n v="4"/>
    <n v="4"/>
    <m/>
    <m/>
    <m/>
    <m/>
    <n v="17"/>
    <n v="3.4"/>
    <n v="4"/>
    <m/>
    <n v="50"/>
    <m/>
    <n v="8"/>
    <n v="8"/>
    <n v="12"/>
    <n v="13.000000000000002"/>
    <n v="0.73899999999999999"/>
    <x v="7"/>
    <x v="0"/>
  </r>
  <r>
    <s v="MACRO REGION METROPOLITANA - SE"/>
    <x v="2"/>
    <x v="2"/>
    <x v="8"/>
    <s v="Peravia"/>
    <n v="1"/>
    <s v="Germán Rodríguez"/>
    <s v="MACRO REGION METROPOLITANA - SE1"/>
    <n v="5"/>
    <x v="2"/>
    <x v="104"/>
    <x v="21"/>
    <s v="PeraviaCausas IndirectasDébil Educación Ambiental"/>
    <n v="2"/>
    <n v="3"/>
    <n v="4"/>
    <n v="5"/>
    <n v="5"/>
    <m/>
    <m/>
    <m/>
    <m/>
    <n v="19"/>
    <n v="3.8"/>
    <n v="2"/>
    <m/>
    <n v="17"/>
    <m/>
    <n v="5"/>
    <n v="7"/>
    <n v="8.5"/>
    <n v="10.600000000000001"/>
    <n v="0.5"/>
    <x v="6"/>
    <x v="1"/>
  </r>
  <r>
    <s v="MACRO REGION METROPOLITANA - SE"/>
    <x v="2"/>
    <x v="2"/>
    <x v="8"/>
    <s v="Peravia"/>
    <n v="1"/>
    <s v="Germán Rodríguez"/>
    <s v="MACRO REGION METROPOLITANA - SE1"/>
    <n v="5"/>
    <x v="2"/>
    <x v="105"/>
    <x v="13"/>
    <s v="PeraviaCausas IndirectasDebilidad en las Políticas Públicas"/>
    <n v="3"/>
    <n v="3"/>
    <n v="5"/>
    <n v="3"/>
    <n v="3"/>
    <m/>
    <m/>
    <m/>
    <m/>
    <n v="17"/>
    <n v="3.4"/>
    <n v="4"/>
    <m/>
    <n v="50"/>
    <m/>
    <n v="8"/>
    <n v="8"/>
    <n v="12"/>
    <n v="13.000000000000002"/>
    <n v="0.73899999999999999"/>
    <x v="7"/>
    <x v="0"/>
  </r>
  <r>
    <s v="MACRO REGION METROPOLITANA - SE"/>
    <x v="2"/>
    <x v="2"/>
    <x v="8"/>
    <s v="San José de Ocoa"/>
    <n v="1"/>
    <s v="Germán Rodríguez"/>
    <s v="MACRO REGION METROPOLITANA - SE1"/>
    <n v="5"/>
    <x v="0"/>
    <x v="0"/>
    <x v="0"/>
    <s v="San José de OcoaDeforestaciónAgricultura Comercial"/>
    <n v="3"/>
    <n v="4"/>
    <n v="3"/>
    <n v="3"/>
    <n v="4"/>
    <m/>
    <m/>
    <m/>
    <m/>
    <n v="17"/>
    <n v="3.4"/>
    <n v="2"/>
    <m/>
    <n v="30"/>
    <m/>
    <n v="7"/>
    <n v="9"/>
    <n v="11.5"/>
    <n v="12.600000000000001"/>
    <n v="0.68300000000000005"/>
    <x v="0"/>
    <x v="0"/>
  </r>
  <r>
    <s v="MACRO REGION METROPOLITANA - SE"/>
    <x v="2"/>
    <x v="2"/>
    <x v="8"/>
    <s v="San José de Ocoa"/>
    <n v="1"/>
    <s v="Germán Rodríguez"/>
    <s v="MACRO REGION METROPOLITANA - SE1"/>
    <n v="5"/>
    <x v="0"/>
    <x v="1"/>
    <x v="1"/>
    <s v="San José de OcoaDeforestaciónAgricultura migratoria/subsistencia"/>
    <n v="1"/>
    <n v="2"/>
    <n v="2"/>
    <n v="2"/>
    <n v="2"/>
    <m/>
    <m/>
    <m/>
    <m/>
    <n v="9"/>
    <n v="1.8"/>
    <n v="6"/>
    <m/>
    <n v="37"/>
    <m/>
    <n v="3"/>
    <n v="11"/>
    <n v="8.5"/>
    <n v="8.6000000000000014"/>
    <n v="0.39500000000000002"/>
    <x v="0"/>
    <x v="3"/>
  </r>
  <r>
    <s v="MACRO REGION METROPOLITANA - SE"/>
    <x v="2"/>
    <x v="2"/>
    <x v="8"/>
    <s v="San José de Ocoa"/>
    <n v="1"/>
    <s v="Germán Rodríguez"/>
    <s v="MACRO REGION METROPOLITANA - SE1"/>
    <n v="5"/>
    <x v="0"/>
    <x v="2"/>
    <x v="2"/>
    <s v="San José de OcoaDeforestaciónTala Ilegal de Bosque Natural "/>
    <n v="4"/>
    <n v="5"/>
    <n v="3"/>
    <n v="3"/>
    <n v="3"/>
    <m/>
    <m/>
    <m/>
    <m/>
    <n v="18"/>
    <n v="3.6"/>
    <n v="1"/>
    <m/>
    <n v="34"/>
    <m/>
    <n v="10"/>
    <n v="3"/>
    <n v="11.5"/>
    <n v="12.8"/>
    <n v="0.69299999999999995"/>
    <x v="1"/>
    <x v="0"/>
  </r>
  <r>
    <s v="MACRO REGION METROPOLITANA - SE"/>
    <x v="2"/>
    <x v="2"/>
    <x v="8"/>
    <s v="San José de Ocoa"/>
    <n v="1"/>
    <s v="Germán Rodríguez"/>
    <s v="MACRO REGION METROPOLITANA - SE1"/>
    <n v="5"/>
    <x v="0"/>
    <x v="3"/>
    <x v="3"/>
    <s v="San José de OcoaDeforestaciónInfraestructura"/>
    <n v="4"/>
    <n v="2"/>
    <n v="2"/>
    <n v="3"/>
    <n v="3"/>
    <m/>
    <m/>
    <m/>
    <m/>
    <n v="14"/>
    <n v="2.8"/>
    <n v="4"/>
    <m/>
    <n v="27"/>
    <m/>
    <n v="0"/>
    <n v="1"/>
    <n v="0.5"/>
    <n v="3.2"/>
    <n v="0.09"/>
    <x v="2"/>
    <x v="4"/>
  </r>
  <r>
    <s v="MACRO REGION METROPOLITANA - SE"/>
    <x v="2"/>
    <x v="2"/>
    <x v="8"/>
    <s v="San José de Ocoa"/>
    <n v="1"/>
    <s v="Germán Rodríguez"/>
    <s v="MACRO REGION METROPOLITANA - SE1"/>
    <n v="5"/>
    <x v="0"/>
    <x v="76"/>
    <x v="1"/>
    <s v="San José de OcoaDeforestaciónAgricultura migratoria/subsistencia"/>
    <n v="5"/>
    <n v="3"/>
    <n v="3"/>
    <n v="3"/>
    <n v="3"/>
    <m/>
    <m/>
    <m/>
    <m/>
    <n v="17"/>
    <n v="3.4"/>
    <n v="2"/>
    <m/>
    <n v="37"/>
    <m/>
    <n v="3"/>
    <n v="11"/>
    <n v="8.5"/>
    <n v="10.200000000000001"/>
    <n v="0.48599999999999999"/>
    <x v="0"/>
    <x v="1"/>
  </r>
  <r>
    <s v="MACRO REGION METROPOLITANA - SE"/>
    <x v="2"/>
    <x v="2"/>
    <x v="8"/>
    <s v="San José de Ocoa"/>
    <n v="1"/>
    <s v="Germán Rodríguez"/>
    <s v="MACRO REGION METROPOLITANA - SE1"/>
    <n v="5"/>
    <x v="0"/>
    <x v="4"/>
    <x v="4"/>
    <s v="San José de OcoaDeforestaciónGanadería Comercial"/>
    <n v="2"/>
    <n v="4"/>
    <n v="3"/>
    <n v="3"/>
    <n v="3"/>
    <m/>
    <m/>
    <m/>
    <m/>
    <n v="15"/>
    <n v="3"/>
    <n v="3"/>
    <m/>
    <n v="28"/>
    <m/>
    <n v="11"/>
    <n v="3"/>
    <n v="12.5"/>
    <n v="13"/>
    <n v="0.72399999999999998"/>
    <x v="3"/>
    <x v="0"/>
  </r>
  <r>
    <s v="MACRO REGION METROPOLITANA - SE"/>
    <x v="2"/>
    <x v="2"/>
    <x v="8"/>
    <s v="San José de Ocoa"/>
    <n v="1"/>
    <s v="Germán Rodríguez"/>
    <s v="MACRO REGION METROPOLITANA - SE1"/>
    <n v="5"/>
    <x v="0"/>
    <x v="5"/>
    <x v="5"/>
    <s v="San José de OcoaDeforestaciónMinería a cielo abierto"/>
    <n v="4"/>
    <n v="5"/>
    <n v="3"/>
    <n v="3"/>
    <n v="3"/>
    <m/>
    <m/>
    <m/>
    <m/>
    <n v="18"/>
    <n v="3.6"/>
    <n v="1"/>
    <m/>
    <n v="24"/>
    <m/>
    <n v="4"/>
    <n v="3"/>
    <n v="5.5"/>
    <n v="8"/>
    <n v="0.36199999999999999"/>
    <x v="4"/>
    <x v="3"/>
  </r>
  <r>
    <s v="MACRO REGION METROPOLITANA - SE"/>
    <x v="2"/>
    <x v="2"/>
    <x v="8"/>
    <s v="San José de Ocoa"/>
    <n v="1"/>
    <s v="Germán Rodríguez"/>
    <s v="MACRO REGION METROPOLITANA - SE1"/>
    <n v="5"/>
    <x v="0"/>
    <x v="73"/>
    <x v="6"/>
    <s v="San José de OcoaDeforestaciónIncendios Alta Intensidad"/>
    <n v="2"/>
    <n v="2"/>
    <n v="2"/>
    <n v="2"/>
    <n v="2"/>
    <m/>
    <m/>
    <m/>
    <m/>
    <n v="10"/>
    <n v="2"/>
    <n v="5"/>
    <m/>
    <n v="18"/>
    <m/>
    <n v="0"/>
    <n v="2"/>
    <n v="1"/>
    <n v="2.8"/>
    <n v="6.3E-2"/>
    <x v="5"/>
    <x v="4"/>
  </r>
  <r>
    <s v="MACRO REGION METROPOLITANA - SE"/>
    <x v="2"/>
    <x v="2"/>
    <x v="8"/>
    <s v="San José de Ocoa"/>
    <n v="1"/>
    <s v="Germán Rodríguez"/>
    <s v="MACRO REGION METROPOLITANA - SE1"/>
    <n v="5"/>
    <x v="2"/>
    <x v="98"/>
    <x v="24"/>
    <s v="San José de OcoaCausas IndirectasDinámica Migratoria"/>
    <n v="4"/>
    <n v="4"/>
    <n v="2"/>
    <n v="2"/>
    <n v="2"/>
    <m/>
    <m/>
    <m/>
    <m/>
    <n v="14"/>
    <n v="2.8"/>
    <n v="4"/>
    <m/>
    <n v="21"/>
    <m/>
    <n v="6"/>
    <n v="3"/>
    <n v="7.5"/>
    <n v="8.8000000000000007"/>
    <n v="0.40799999999999997"/>
    <x v="11"/>
    <x v="1"/>
  </r>
  <r>
    <s v="MACRO REGION METROPOLITANA - SE"/>
    <x v="2"/>
    <x v="2"/>
    <x v="8"/>
    <s v="San José de Ocoa"/>
    <n v="1"/>
    <s v="Germán Rodríguez"/>
    <s v="MACRO REGION METROPOLITANA - SE1"/>
    <n v="5"/>
    <x v="1"/>
    <x v="7"/>
    <x v="7"/>
    <s v="San José de OcoaDegradaciónPlanes de Manejo mal gestionados/mal ejecutados"/>
    <n v="1"/>
    <n v="2"/>
    <n v="3"/>
    <n v="3"/>
    <n v="3"/>
    <m/>
    <m/>
    <m/>
    <m/>
    <n v="12"/>
    <n v="2.4"/>
    <n v="5"/>
    <m/>
    <n v="33"/>
    <m/>
    <n v="9"/>
    <n v="4"/>
    <n v="11"/>
    <n v="11.200000000000001"/>
    <n v="0.56299999999999994"/>
    <x v="1"/>
    <x v="1"/>
  </r>
  <r>
    <s v="MACRO REGION METROPOLITANA - SE"/>
    <x v="2"/>
    <x v="2"/>
    <x v="8"/>
    <s v="San José de Ocoa"/>
    <n v="1"/>
    <s v="Germán Rodríguez"/>
    <s v="MACRO REGION METROPOLITANA - SE1"/>
    <n v="5"/>
    <x v="1"/>
    <x v="8"/>
    <x v="8"/>
    <s v="San José de OcoaDegradaciónIncendios Mediana y Baja Intensidad"/>
    <n v="1"/>
    <n v="3"/>
    <n v="2"/>
    <n v="2"/>
    <n v="2"/>
    <m/>
    <m/>
    <m/>
    <m/>
    <n v="10"/>
    <n v="2"/>
    <n v="6"/>
    <m/>
    <n v="30"/>
    <m/>
    <n v="1"/>
    <n v="7"/>
    <n v="4.5"/>
    <n v="5.6"/>
    <n v="0.23599999999999999"/>
    <x v="5"/>
    <x v="3"/>
  </r>
  <r>
    <s v="MACRO REGION METROPOLITANA - SE"/>
    <x v="2"/>
    <x v="2"/>
    <x v="8"/>
    <s v="San José de Ocoa"/>
    <n v="1"/>
    <s v="Germán Rodríguez"/>
    <s v="MACRO REGION METROPOLITANA - SE1"/>
    <n v="5"/>
    <x v="1"/>
    <x v="9"/>
    <x v="9"/>
    <s v="San José de OcoaDegradaciónPastoreo de ganado en bosques"/>
    <n v="3"/>
    <n v="4"/>
    <n v="3"/>
    <n v="3"/>
    <n v="2"/>
    <m/>
    <m/>
    <m/>
    <m/>
    <n v="15"/>
    <n v="3"/>
    <n v="3"/>
    <m/>
    <n v="29"/>
    <m/>
    <n v="11"/>
    <n v="8"/>
    <n v="15"/>
    <n v="15"/>
    <n v="0.91900000000000004"/>
    <x v="3"/>
    <x v="2"/>
  </r>
  <r>
    <s v="MACRO REGION METROPOLITANA - SE"/>
    <x v="2"/>
    <x v="2"/>
    <x v="8"/>
    <s v="San José de Ocoa"/>
    <n v="1"/>
    <s v="Germán Rodríguez"/>
    <s v="MACRO REGION METROPOLITANA - SE1"/>
    <n v="5"/>
    <x v="1"/>
    <x v="10"/>
    <x v="10"/>
    <s v="San José de OcoaDegradaciónExtracción de Madera Leña/Carbón"/>
    <n v="4"/>
    <n v="3"/>
    <n v="3"/>
    <n v="3"/>
    <n v="3"/>
    <m/>
    <m/>
    <m/>
    <m/>
    <n v="16"/>
    <n v="3.2"/>
    <n v="2"/>
    <m/>
    <n v="31"/>
    <m/>
    <n v="10"/>
    <n v="9"/>
    <n v="14.5"/>
    <n v="14.8"/>
    <n v="0.90100000000000002"/>
    <x v="1"/>
    <x v="2"/>
  </r>
  <r>
    <s v="MACRO REGION METROPOLITANA - SE"/>
    <x v="2"/>
    <x v="2"/>
    <x v="8"/>
    <s v="San José de Ocoa"/>
    <n v="1"/>
    <s v="Germán Rodríguez"/>
    <s v="MACRO REGION METROPOLITANA - SE1"/>
    <n v="5"/>
    <x v="1"/>
    <x v="99"/>
    <x v="23"/>
    <s v="San José de OcoaDegradacióndesastres Naturales"/>
    <n v="2"/>
    <n v="2"/>
    <n v="3"/>
    <n v="3"/>
    <n v="3"/>
    <m/>
    <m/>
    <m/>
    <m/>
    <n v="13"/>
    <n v="2.6"/>
    <n v="4"/>
    <m/>
    <n v="15"/>
    <m/>
    <n v="2"/>
    <n v="1"/>
    <n v="2.5"/>
    <n v="4.5999999999999996"/>
    <n v="0.16700000000000001"/>
    <x v="10"/>
    <x v="4"/>
  </r>
  <r>
    <s v="MACRO REGION METROPOLITANA - SE"/>
    <x v="2"/>
    <x v="2"/>
    <x v="8"/>
    <s v="San José de Ocoa"/>
    <n v="1"/>
    <s v="Germán Rodríguez"/>
    <s v="MACRO REGION METROPOLITANA - SE1"/>
    <n v="5"/>
    <x v="1"/>
    <x v="100"/>
    <x v="26"/>
    <s v="San José de OcoaDegradaciónIntroducción Especies Exóticas/Invasoras"/>
    <n v="2"/>
    <n v="3"/>
    <n v="3"/>
    <n v="4"/>
    <n v="4"/>
    <m/>
    <m/>
    <m/>
    <m/>
    <n v="16"/>
    <n v="3.2"/>
    <n v="2"/>
    <m/>
    <n v="18"/>
    <m/>
    <n v="2"/>
    <n v="4"/>
    <n v="4"/>
    <n v="6.4"/>
    <n v="0.28799999999999998"/>
    <x v="9"/>
    <x v="3"/>
  </r>
  <r>
    <s v="MACRO REGION METROPOLITANA - SE"/>
    <x v="2"/>
    <x v="2"/>
    <x v="8"/>
    <s v="San José de Ocoa"/>
    <n v="1"/>
    <s v="Germán Rodríguez"/>
    <s v="MACRO REGION METROPOLITANA - SE1"/>
    <n v="5"/>
    <x v="1"/>
    <x v="101"/>
    <x v="7"/>
    <s v="San José de OcoaDegradaciónPlanes de Manejo mal gestionados/mal ejecutados"/>
    <n v="4"/>
    <n v="4"/>
    <n v="3"/>
    <n v="3"/>
    <n v="3"/>
    <m/>
    <m/>
    <m/>
    <m/>
    <n v="17"/>
    <n v="3.4"/>
    <n v="1"/>
    <m/>
    <n v="33"/>
    <m/>
    <n v="9"/>
    <n v="4"/>
    <n v="11"/>
    <n v="12.200000000000001"/>
    <n v="0.64900000000000002"/>
    <x v="1"/>
    <x v="0"/>
  </r>
  <r>
    <s v="MACRO REGION METROPOLITANA - SE"/>
    <x v="2"/>
    <x v="2"/>
    <x v="8"/>
    <s v="San José de Ocoa"/>
    <n v="1"/>
    <s v="Germán Rodríguez"/>
    <s v="MACRO REGION METROPOLITANA - SE1"/>
    <n v="5"/>
    <x v="2"/>
    <x v="13"/>
    <x v="12"/>
    <s v="San José de OcoaCausas IndirectasDebilidad en la Institucionalidad Forestal"/>
    <n v="2"/>
    <n v="4"/>
    <n v="3"/>
    <n v="3"/>
    <n v="3"/>
    <m/>
    <m/>
    <m/>
    <m/>
    <n v="15"/>
    <n v="3"/>
    <n v="6"/>
    <m/>
    <n v="37"/>
    <m/>
    <n v="8"/>
    <n v="4"/>
    <n v="10"/>
    <n v="11"/>
    <n v="0.52700000000000002"/>
    <x v="7"/>
    <x v="1"/>
  </r>
  <r>
    <s v="MACRO REGION METROPOLITANA - SE"/>
    <x v="2"/>
    <x v="2"/>
    <x v="8"/>
    <s v="San José de Ocoa"/>
    <n v="1"/>
    <s v="Germán Rodríguez"/>
    <s v="MACRO REGION METROPOLITANA - SE1"/>
    <n v="5"/>
    <x v="2"/>
    <x v="14"/>
    <x v="13"/>
    <s v="San José de OcoaCausas IndirectasDebilidad en las Políticas Públicas"/>
    <n v="4"/>
    <n v="3"/>
    <n v="3"/>
    <n v="3"/>
    <n v="3"/>
    <m/>
    <m/>
    <m/>
    <m/>
    <n v="16"/>
    <n v="3.2"/>
    <n v="5"/>
    <m/>
    <n v="50"/>
    <m/>
    <n v="8"/>
    <n v="8"/>
    <n v="12"/>
    <n v="12.8"/>
    <n v="0.69299999999999995"/>
    <x v="7"/>
    <x v="0"/>
  </r>
  <r>
    <s v="MACRO REGION METROPOLITANA - SE"/>
    <x v="2"/>
    <x v="2"/>
    <x v="8"/>
    <s v="San José de Ocoa"/>
    <n v="1"/>
    <s v="Germán Rodríguez"/>
    <s v="MACRO REGION METROPOLITANA - SE1"/>
    <n v="5"/>
    <x v="2"/>
    <x v="25"/>
    <x v="14"/>
    <s v="San José de OcoaCausas IndirectasTurismo: Expansión del área turística"/>
    <n v="3"/>
    <n v="3"/>
    <n v="2"/>
    <n v="2"/>
    <n v="2"/>
    <m/>
    <m/>
    <m/>
    <m/>
    <n v="12"/>
    <n v="2.4"/>
    <n v="7"/>
    <m/>
    <n v="30"/>
    <m/>
    <n v="0"/>
    <n v="3"/>
    <n v="1.5"/>
    <n v="3.6000000000000005"/>
    <n v="0.121"/>
    <x v="2"/>
    <x v="4"/>
  </r>
  <r>
    <s v="MACRO REGION METROPOLITANA - SE"/>
    <x v="2"/>
    <x v="2"/>
    <x v="8"/>
    <s v="San José de Ocoa"/>
    <n v="1"/>
    <s v="Germán Rodríguez"/>
    <s v="MACRO REGION METROPOLITANA - SE1"/>
    <n v="5"/>
    <x v="2"/>
    <x v="16"/>
    <x v="15"/>
    <s v="San José de OcoaCausas IndirectasInformalidad Mercado Leña/Carbón"/>
    <n v="3"/>
    <n v="3"/>
    <n v="4"/>
    <n v="5"/>
    <n v="5"/>
    <m/>
    <m/>
    <m/>
    <m/>
    <n v="20"/>
    <n v="4"/>
    <n v="1"/>
    <m/>
    <n v="29"/>
    <m/>
    <n v="5"/>
    <n v="8"/>
    <n v="9"/>
    <n v="11.2"/>
    <n v="0.55000000000000004"/>
    <x v="1"/>
    <x v="1"/>
  </r>
  <r>
    <s v="MACRO REGION METROPOLITANA - SE"/>
    <x v="2"/>
    <x v="2"/>
    <x v="8"/>
    <s v="San José de Ocoa"/>
    <n v="1"/>
    <s v="Germán Rodríguez"/>
    <s v="MACRO REGION METROPOLITANA - SE1"/>
    <n v="5"/>
    <x v="2"/>
    <x v="102"/>
    <x v="17"/>
    <s v="San José de OcoaCausas IndirectasPobreza -Desempleo"/>
    <n v="5"/>
    <n v="4"/>
    <n v="3"/>
    <n v="3"/>
    <n v="3"/>
    <m/>
    <m/>
    <m/>
    <m/>
    <n v="18"/>
    <n v="3.6"/>
    <n v="3"/>
    <m/>
    <n v="25"/>
    <m/>
    <n v="2"/>
    <n v="4"/>
    <n v="4"/>
    <n v="6.8000000000000007"/>
    <n v="0.314"/>
    <x v="8"/>
    <x v="3"/>
  </r>
  <r>
    <s v="MACRO REGION METROPOLITANA - SE"/>
    <x v="2"/>
    <x v="2"/>
    <x v="8"/>
    <s v="San José de Ocoa"/>
    <n v="1"/>
    <s v="Germán Rodríguez"/>
    <s v="MACRO REGION METROPOLITANA - SE1"/>
    <n v="5"/>
    <x v="2"/>
    <x v="103"/>
    <x v="13"/>
    <s v="San José de OcoaCausas IndirectasDebilidad en las Políticas Públicas"/>
    <n v="5"/>
    <n v="2"/>
    <n v="2"/>
    <n v="4"/>
    <n v="4"/>
    <m/>
    <m/>
    <m/>
    <m/>
    <n v="17"/>
    <n v="3.4"/>
    <n v="4"/>
    <m/>
    <n v="50"/>
    <m/>
    <n v="8"/>
    <n v="8"/>
    <n v="12"/>
    <n v="13.000000000000002"/>
    <n v="0.73899999999999999"/>
    <x v="7"/>
    <x v="0"/>
  </r>
  <r>
    <s v="MACRO REGION METROPOLITANA - SE"/>
    <x v="2"/>
    <x v="2"/>
    <x v="8"/>
    <s v="San José de Ocoa"/>
    <n v="1"/>
    <s v="Germán Rodríguez"/>
    <s v="MACRO REGION METROPOLITANA - SE1"/>
    <n v="5"/>
    <x v="2"/>
    <x v="104"/>
    <x v="21"/>
    <s v="San José de OcoaCausas IndirectasDébil Educación Ambiental"/>
    <n v="2"/>
    <n v="3"/>
    <n v="4"/>
    <n v="5"/>
    <n v="5"/>
    <m/>
    <m/>
    <m/>
    <m/>
    <n v="19"/>
    <n v="3.8"/>
    <n v="2"/>
    <m/>
    <n v="17"/>
    <m/>
    <n v="5"/>
    <n v="7"/>
    <n v="8.5"/>
    <n v="10.600000000000001"/>
    <n v="0.5"/>
    <x v="6"/>
    <x v="1"/>
  </r>
  <r>
    <s v="MACRO REGION METROPOLITANA - SE"/>
    <x v="2"/>
    <x v="2"/>
    <x v="8"/>
    <s v="San José de Ocoa"/>
    <n v="1"/>
    <s v="Germán Rodríguez"/>
    <s v="MACRO REGION METROPOLITANA - SE1"/>
    <n v="5"/>
    <x v="2"/>
    <x v="105"/>
    <x v="13"/>
    <s v="San José de OcoaCausas IndirectasDebilidad en las Políticas Públicas"/>
    <n v="3"/>
    <n v="3"/>
    <n v="5"/>
    <n v="3"/>
    <n v="3"/>
    <m/>
    <m/>
    <m/>
    <m/>
    <n v="17"/>
    <n v="3.4"/>
    <n v="4"/>
    <m/>
    <n v="50"/>
    <m/>
    <n v="8"/>
    <n v="8"/>
    <n v="12"/>
    <n v="13.000000000000002"/>
    <n v="0.73899999999999999"/>
    <x v="7"/>
    <x v="0"/>
  </r>
  <r>
    <s v="MACRO REGION METROPOLITANA - SE"/>
    <x v="2"/>
    <x v="1"/>
    <x v="7"/>
    <s v="El Seibo"/>
    <n v="6"/>
    <s v="Fabián Milla"/>
    <s v="MACRO REGION METROPOLITANA - SE6"/>
    <n v="3"/>
    <x v="0"/>
    <x v="0"/>
    <x v="0"/>
    <s v="El SeiboDeforestaciónAgricultura Comercial"/>
    <n v="2"/>
    <n v="2"/>
    <n v="3"/>
    <m/>
    <m/>
    <m/>
    <m/>
    <m/>
    <m/>
    <n v="7"/>
    <n v="2.3333333333333335"/>
    <n v="4"/>
    <m/>
    <n v="30"/>
    <m/>
    <n v="7"/>
    <n v="9"/>
    <n v="11.5"/>
    <n v="10.600000000000001"/>
    <n v="0.5"/>
    <x v="0"/>
    <x v="1"/>
  </r>
  <r>
    <s v="MACRO REGION METROPOLITANA - SE"/>
    <x v="2"/>
    <x v="1"/>
    <x v="7"/>
    <s v="El Seibo"/>
    <n v="6"/>
    <s v="Fabián Milla"/>
    <s v="MACRO REGION METROPOLITANA - SE6"/>
    <n v="3"/>
    <x v="0"/>
    <x v="1"/>
    <x v="1"/>
    <s v="El SeiboDeforestaciónAgricultura migratoria/subsistencia"/>
    <n v="2"/>
    <n v="3"/>
    <n v="4"/>
    <m/>
    <m/>
    <m/>
    <m/>
    <m/>
    <m/>
    <n v="9"/>
    <n v="3"/>
    <n v="3"/>
    <m/>
    <n v="37"/>
    <m/>
    <n v="3"/>
    <n v="11"/>
    <n v="8.5"/>
    <n v="8.6000000000000014"/>
    <n v="0.39500000000000002"/>
    <x v="0"/>
    <x v="3"/>
  </r>
  <r>
    <s v="MACRO REGION METROPOLITANA - SE"/>
    <x v="2"/>
    <x v="1"/>
    <x v="7"/>
    <s v="El Seibo"/>
    <n v="6"/>
    <s v="Fabián Milla"/>
    <s v="MACRO REGION METROPOLITANA - SE6"/>
    <n v="3"/>
    <x v="0"/>
    <x v="2"/>
    <x v="2"/>
    <s v="El SeiboDeforestaciónTala Ilegal de Bosque Natural "/>
    <n v="4"/>
    <n v="3"/>
    <n v="5"/>
    <m/>
    <m/>
    <m/>
    <m/>
    <m/>
    <m/>
    <n v="12"/>
    <n v="4"/>
    <n v="1"/>
    <m/>
    <n v="34"/>
    <m/>
    <n v="10"/>
    <n v="3"/>
    <n v="11.5"/>
    <n v="11.600000000000001"/>
    <n v="0.59799999999999998"/>
    <x v="1"/>
    <x v="1"/>
  </r>
  <r>
    <s v="MACRO REGION METROPOLITANA - SE"/>
    <x v="2"/>
    <x v="1"/>
    <x v="7"/>
    <s v="El Seibo"/>
    <n v="6"/>
    <s v="Fabián Milla"/>
    <s v="MACRO REGION METROPOLITANA - SE6"/>
    <n v="3"/>
    <x v="0"/>
    <x v="3"/>
    <x v="3"/>
    <s v="El SeiboDeforestaciónInfraestructura"/>
    <n v="1"/>
    <n v="2"/>
    <n v="3"/>
    <m/>
    <m/>
    <m/>
    <m/>
    <m/>
    <m/>
    <n v="6"/>
    <n v="2"/>
    <n v="5"/>
    <m/>
    <n v="27"/>
    <m/>
    <n v="0"/>
    <n v="1"/>
    <n v="0.5"/>
    <n v="1.6"/>
    <n v="8.0000000000000002E-3"/>
    <x v="2"/>
    <x v="4"/>
  </r>
  <r>
    <s v="MACRO REGION METROPOLITANA - SE"/>
    <x v="2"/>
    <x v="1"/>
    <x v="7"/>
    <s v="El Seibo"/>
    <n v="6"/>
    <s v="Fabián Milla"/>
    <s v="MACRO REGION METROPOLITANA - SE6"/>
    <n v="3"/>
    <x v="0"/>
    <x v="4"/>
    <x v="4"/>
    <s v="El SeiboDeforestaciónGanadería Comercial"/>
    <n v="4"/>
    <n v="3"/>
    <n v="5"/>
    <m/>
    <m/>
    <m/>
    <m/>
    <m/>
    <m/>
    <n v="12"/>
    <n v="4"/>
    <n v="1"/>
    <m/>
    <n v="28"/>
    <m/>
    <n v="11"/>
    <n v="3"/>
    <n v="12.5"/>
    <n v="12.4"/>
    <n v="0.65900000000000003"/>
    <x v="3"/>
    <x v="0"/>
  </r>
  <r>
    <s v="MACRO REGION METROPOLITANA - SE"/>
    <x v="2"/>
    <x v="1"/>
    <x v="7"/>
    <s v="El Seibo"/>
    <n v="6"/>
    <s v="Fabián Milla"/>
    <s v="MACRO REGION METROPOLITANA - SE6"/>
    <n v="3"/>
    <x v="0"/>
    <x v="5"/>
    <x v="5"/>
    <s v="El SeiboDeforestaciónMinería a cielo abierto"/>
    <n v="4"/>
    <n v="4"/>
    <n v="3"/>
    <m/>
    <m/>
    <m/>
    <m/>
    <m/>
    <m/>
    <n v="11"/>
    <n v="3.6666666666666665"/>
    <n v="2"/>
    <m/>
    <n v="24"/>
    <m/>
    <n v="4"/>
    <n v="3"/>
    <n v="5.5"/>
    <n v="6.6000000000000005"/>
    <n v="0.30399999999999999"/>
    <x v="4"/>
    <x v="3"/>
  </r>
  <r>
    <s v="MACRO REGION METROPOLITANA - SE"/>
    <x v="2"/>
    <x v="1"/>
    <x v="7"/>
    <s v="El Seibo"/>
    <n v="6"/>
    <s v="Fabián Milla"/>
    <s v="MACRO REGION METROPOLITANA - SE6"/>
    <n v="3"/>
    <x v="0"/>
    <x v="73"/>
    <x v="6"/>
    <s v="El SeiboDeforestaciónIncendios Alta Intensidad"/>
    <n v="1"/>
    <n v="1"/>
    <n v="3"/>
    <m/>
    <m/>
    <m/>
    <m/>
    <m/>
    <m/>
    <n v="5"/>
    <n v="1.6666666666666667"/>
    <n v="6"/>
    <m/>
    <n v="18"/>
    <m/>
    <n v="0"/>
    <n v="2"/>
    <n v="1"/>
    <n v="1.8"/>
    <n v="1.6E-2"/>
    <x v="5"/>
    <x v="4"/>
  </r>
  <r>
    <s v="MACRO REGION METROPOLITANA - SE"/>
    <x v="2"/>
    <x v="1"/>
    <x v="7"/>
    <s v="El Seibo"/>
    <n v="6"/>
    <s v="Fabián Milla"/>
    <s v="MACRO REGION METROPOLITANA - SE6"/>
    <n v="3"/>
    <x v="1"/>
    <x v="7"/>
    <x v="7"/>
    <s v="El SeiboDegradaciónPlanes de Manejo mal gestionados/mal ejecutados"/>
    <n v="2"/>
    <n v="1"/>
    <n v="3"/>
    <m/>
    <m/>
    <m/>
    <m/>
    <m/>
    <m/>
    <n v="6"/>
    <n v="2"/>
    <n v="4"/>
    <m/>
    <n v="33"/>
    <m/>
    <n v="9"/>
    <n v="4"/>
    <n v="11"/>
    <n v="10"/>
    <n v="0.46500000000000002"/>
    <x v="1"/>
    <x v="1"/>
  </r>
  <r>
    <s v="MACRO REGION METROPOLITANA - SE"/>
    <x v="2"/>
    <x v="1"/>
    <x v="7"/>
    <s v="El Seibo"/>
    <n v="6"/>
    <s v="Fabián Milla"/>
    <s v="MACRO REGION METROPOLITANA - SE6"/>
    <n v="3"/>
    <x v="1"/>
    <x v="8"/>
    <x v="8"/>
    <s v="El SeiboDegradaciónIncendios Mediana y Baja Intensidad"/>
    <n v="2"/>
    <n v="1"/>
    <n v="2"/>
    <m/>
    <m/>
    <m/>
    <m/>
    <m/>
    <m/>
    <n v="5"/>
    <n v="1.6666666666666667"/>
    <n v="5"/>
    <m/>
    <n v="30"/>
    <m/>
    <n v="1"/>
    <n v="7"/>
    <n v="4.5"/>
    <n v="4.5999999999999996"/>
    <n v="0.16700000000000001"/>
    <x v="5"/>
    <x v="4"/>
  </r>
  <r>
    <s v="MACRO REGION METROPOLITANA - SE"/>
    <x v="2"/>
    <x v="1"/>
    <x v="7"/>
    <s v="El Seibo"/>
    <n v="6"/>
    <s v="Fabián Milla"/>
    <s v="MACRO REGION METROPOLITANA - SE6"/>
    <n v="3"/>
    <x v="1"/>
    <x v="9"/>
    <x v="9"/>
    <s v="El SeiboDegradaciónPastoreo de ganado en bosques"/>
    <n v="4"/>
    <n v="4"/>
    <n v="5"/>
    <m/>
    <m/>
    <m/>
    <m/>
    <m/>
    <m/>
    <n v="13"/>
    <n v="4.333333333333333"/>
    <n v="1"/>
    <m/>
    <n v="29"/>
    <m/>
    <n v="11"/>
    <n v="8"/>
    <n v="15"/>
    <n v="14.6"/>
    <n v="0.88500000000000001"/>
    <x v="3"/>
    <x v="2"/>
  </r>
  <r>
    <s v="MACRO REGION METROPOLITANA - SE"/>
    <x v="2"/>
    <x v="1"/>
    <x v="7"/>
    <s v="El Seibo"/>
    <n v="6"/>
    <s v="Fabián Milla"/>
    <s v="MACRO REGION METROPOLITANA - SE6"/>
    <n v="3"/>
    <x v="1"/>
    <x v="10"/>
    <x v="10"/>
    <s v="El SeiboDegradaciónExtracción de Madera Leña/Carbón"/>
    <n v="3"/>
    <n v="3"/>
    <n v="4"/>
    <m/>
    <m/>
    <m/>
    <m/>
    <m/>
    <m/>
    <n v="10"/>
    <n v="3.3333333333333335"/>
    <n v="2"/>
    <m/>
    <n v="31"/>
    <m/>
    <n v="10"/>
    <n v="9"/>
    <n v="14.5"/>
    <n v="13.600000000000001"/>
    <n v="0.80600000000000005"/>
    <x v="1"/>
    <x v="2"/>
  </r>
  <r>
    <s v="MACRO REGION METROPOLITANA - SE"/>
    <x v="2"/>
    <x v="1"/>
    <x v="7"/>
    <s v="El Seibo"/>
    <n v="6"/>
    <s v="Fabián Milla"/>
    <s v="MACRO REGION METROPOLITANA - SE6"/>
    <n v="3"/>
    <x v="1"/>
    <x v="129"/>
    <x v="11"/>
    <s v="El SeiboDegradaciónOtras Causas Misceláneas"/>
    <n v="2"/>
    <n v="2"/>
    <n v="3"/>
    <m/>
    <m/>
    <m/>
    <m/>
    <m/>
    <m/>
    <n v="7"/>
    <n v="2.3333333333333335"/>
    <n v="3"/>
    <m/>
    <n v="13"/>
    <m/>
    <n v="0"/>
    <n v="0"/>
    <n v="0"/>
    <n v="1.4000000000000001"/>
    <n v="3.0000000000000001E-3"/>
    <x v="6"/>
    <x v="4"/>
  </r>
  <r>
    <s v="MACRO REGION METROPOLITANA - SE"/>
    <x v="2"/>
    <x v="1"/>
    <x v="7"/>
    <s v="El Seibo"/>
    <n v="6"/>
    <s v="Fabián Milla"/>
    <s v="MACRO REGION METROPOLITANA - SE6"/>
    <n v="3"/>
    <x v="1"/>
    <x v="130"/>
    <x v="26"/>
    <s v="El SeiboDegradaciónIntroducción Especies Exóticas/Invasoras"/>
    <n v="1"/>
    <n v="1"/>
    <n v="4"/>
    <m/>
    <m/>
    <m/>
    <m/>
    <m/>
    <m/>
    <n v="6"/>
    <n v="2"/>
    <n v="4"/>
    <m/>
    <n v="18"/>
    <m/>
    <n v="2"/>
    <n v="4"/>
    <n v="4"/>
    <n v="4.4000000000000004"/>
    <n v="0.152"/>
    <x v="9"/>
    <x v="4"/>
  </r>
  <r>
    <s v="MACRO REGION METROPOLITANA - SE"/>
    <x v="2"/>
    <x v="1"/>
    <x v="7"/>
    <s v="El Seibo"/>
    <n v="6"/>
    <s v="Fabián Milla"/>
    <s v="MACRO REGION METROPOLITANA - SE6"/>
    <n v="3"/>
    <x v="2"/>
    <x v="13"/>
    <x v="12"/>
    <s v="El SeiboCausas IndirectasDebilidad en la Institucionalidad Forestal"/>
    <n v="3"/>
    <n v="3"/>
    <n v="3"/>
    <m/>
    <m/>
    <m/>
    <m/>
    <m/>
    <m/>
    <n v="9"/>
    <n v="3"/>
    <n v="4"/>
    <m/>
    <n v="37"/>
    <m/>
    <n v="8"/>
    <n v="4"/>
    <n v="10"/>
    <n v="9.8000000000000007"/>
    <n v="0.45900000000000002"/>
    <x v="7"/>
    <x v="1"/>
  </r>
  <r>
    <s v="MACRO REGION METROPOLITANA - SE"/>
    <x v="2"/>
    <x v="1"/>
    <x v="7"/>
    <s v="El Seibo"/>
    <n v="6"/>
    <s v="Fabián Milla"/>
    <s v="MACRO REGION METROPOLITANA - SE6"/>
    <n v="3"/>
    <x v="2"/>
    <x v="14"/>
    <x v="13"/>
    <s v="El SeiboCausas IndirectasDebilidad en las Políticas Públicas"/>
    <n v="4"/>
    <n v="4"/>
    <n v="4"/>
    <m/>
    <m/>
    <m/>
    <m/>
    <m/>
    <m/>
    <n v="12"/>
    <n v="4"/>
    <n v="2"/>
    <m/>
    <n v="50"/>
    <m/>
    <n v="8"/>
    <n v="8"/>
    <n v="12"/>
    <n v="12.000000000000002"/>
    <n v="0.63700000000000001"/>
    <x v="7"/>
    <x v="0"/>
  </r>
  <r>
    <s v="MACRO REGION METROPOLITANA - SE"/>
    <x v="2"/>
    <x v="1"/>
    <x v="7"/>
    <s v="El Seibo"/>
    <n v="6"/>
    <s v="Fabián Milla"/>
    <s v="MACRO REGION METROPOLITANA - SE6"/>
    <n v="3"/>
    <x v="2"/>
    <x v="25"/>
    <x v="14"/>
    <s v="El SeiboCausas IndirectasTurismo: Expansión del área turística"/>
    <n v="2"/>
    <n v="2"/>
    <n v="3"/>
    <m/>
    <m/>
    <m/>
    <m/>
    <m/>
    <m/>
    <n v="7"/>
    <n v="2.3333333333333335"/>
    <n v="5"/>
    <m/>
    <n v="30"/>
    <m/>
    <n v="0"/>
    <n v="3"/>
    <n v="1.5"/>
    <n v="2.6000000000000005"/>
    <n v="5.8999999999999997E-2"/>
    <x v="2"/>
    <x v="4"/>
  </r>
  <r>
    <s v="MACRO REGION METROPOLITANA - SE"/>
    <x v="2"/>
    <x v="1"/>
    <x v="7"/>
    <s v="El Seibo"/>
    <n v="6"/>
    <s v="Fabián Milla"/>
    <s v="MACRO REGION METROPOLITANA - SE6"/>
    <n v="3"/>
    <x v="2"/>
    <x v="16"/>
    <x v="15"/>
    <s v="El SeiboCausas IndirectasInformalidad Mercado Leña/Carbón"/>
    <n v="3"/>
    <n v="4"/>
    <n v="5"/>
    <m/>
    <m/>
    <m/>
    <m/>
    <m/>
    <m/>
    <n v="12"/>
    <n v="4"/>
    <n v="2"/>
    <m/>
    <n v="29"/>
    <m/>
    <n v="5"/>
    <n v="8"/>
    <n v="9"/>
    <n v="9.6000000000000014"/>
    <n v="0.45400000000000001"/>
    <x v="1"/>
    <x v="1"/>
  </r>
  <r>
    <s v="MACRO REGION METROPOLITANA - SE"/>
    <x v="2"/>
    <x v="1"/>
    <x v="7"/>
    <s v="El Seibo"/>
    <n v="6"/>
    <s v="Fabián Milla"/>
    <s v="MACRO REGION METROPOLITANA - SE6"/>
    <n v="3"/>
    <x v="2"/>
    <x v="57"/>
    <x v="17"/>
    <s v="El SeiboCausas IndirectasPobreza -Desempleo"/>
    <n v="4"/>
    <n v="4"/>
    <n v="4"/>
    <m/>
    <m/>
    <m/>
    <m/>
    <m/>
    <m/>
    <n v="12"/>
    <n v="4"/>
    <n v="2"/>
    <m/>
    <n v="25"/>
    <m/>
    <n v="2"/>
    <n v="4"/>
    <n v="4"/>
    <n v="5.6000000000000005"/>
    <n v="0.247"/>
    <x v="8"/>
    <x v="3"/>
  </r>
  <r>
    <s v="MACRO REGION METROPOLITANA - SE"/>
    <x v="2"/>
    <x v="1"/>
    <x v="7"/>
    <s v="El Seibo"/>
    <n v="6"/>
    <s v="Fabián Milla"/>
    <s v="MACRO REGION METROPOLITANA - SE6"/>
    <n v="3"/>
    <x v="2"/>
    <x v="131"/>
    <x v="24"/>
    <s v="El SeiboCausas IndirectasDinámica Migratoria"/>
    <n v="4"/>
    <n v="4"/>
    <n v="5"/>
    <m/>
    <m/>
    <m/>
    <m/>
    <m/>
    <m/>
    <n v="13"/>
    <n v="4.333333333333333"/>
    <n v="1"/>
    <m/>
    <n v="21"/>
    <m/>
    <n v="6"/>
    <n v="3"/>
    <n v="7.5"/>
    <n v="8.6"/>
    <n v="0.38600000000000001"/>
    <x v="11"/>
    <x v="3"/>
  </r>
  <r>
    <s v="MACRO REGION METROPOLITANA - SE"/>
    <x v="2"/>
    <x v="1"/>
    <x v="7"/>
    <s v="El Seibo"/>
    <n v="6"/>
    <s v="Fabián Milla"/>
    <s v="MACRO REGION METROPOLITANA - SE6"/>
    <n v="3"/>
    <x v="2"/>
    <x v="132"/>
    <x v="11"/>
    <s v="El SeiboCausas IndirectasOtras Causas Misceláneas"/>
    <n v="3"/>
    <n v="3"/>
    <n v="4"/>
    <m/>
    <m/>
    <m/>
    <m/>
    <m/>
    <m/>
    <n v="10"/>
    <n v="3.3333333333333335"/>
    <n v="3"/>
    <m/>
    <n v="13"/>
    <m/>
    <n v="0"/>
    <n v="1"/>
    <n v="0.5"/>
    <n v="2.4"/>
    <n v="4.2000000000000003E-2"/>
    <x v="6"/>
    <x v="4"/>
  </r>
  <r>
    <s v="MACRO REGION METROPOLITANA - SE"/>
    <x v="2"/>
    <x v="1"/>
    <x v="7"/>
    <s v="El Seibo"/>
    <n v="6"/>
    <s v="Fabián Milla"/>
    <s v="MACRO REGION METROPOLITANA - SE6"/>
    <n v="3"/>
    <x v="2"/>
    <x v="133"/>
    <x v="21"/>
    <s v="El SeiboCausas IndirectasDébil Educación Ambiental"/>
    <n v="4"/>
    <n v="4"/>
    <n v="5"/>
    <m/>
    <m/>
    <m/>
    <m/>
    <m/>
    <m/>
    <n v="13"/>
    <n v="4.333333333333333"/>
    <n v="1"/>
    <m/>
    <n v="17"/>
    <m/>
    <n v="5"/>
    <n v="7"/>
    <n v="8.5"/>
    <n v="9.4"/>
    <n v="0.439"/>
    <x v="6"/>
    <x v="1"/>
  </r>
  <r>
    <s v="MACRO REGION SO - ENRIQUILLO"/>
    <x v="3"/>
    <x v="2"/>
    <x v="6"/>
    <s v="Elías Piña"/>
    <n v="2"/>
    <s v="Patricio Emanuelli"/>
    <s v="MACRO REGION SO - ENRIQUILLO2"/>
    <n v="8"/>
    <x v="0"/>
    <x v="0"/>
    <x v="0"/>
    <s v="Elías PiñaDeforestaciónAgricultura Comercial"/>
    <n v="5"/>
    <n v="4"/>
    <n v="3"/>
    <n v="1"/>
    <n v="2"/>
    <n v="2"/>
    <n v="2"/>
    <n v="2"/>
    <m/>
    <n v="21"/>
    <n v="2.625"/>
    <n v="4"/>
    <m/>
    <n v="30"/>
    <m/>
    <n v="7"/>
    <n v="9"/>
    <n v="11.5"/>
    <n v="13.400000000000002"/>
    <n v="0.79500000000000004"/>
    <x v="0"/>
    <x v="0"/>
  </r>
  <r>
    <s v="MACRO REGION SO - ENRIQUILLO"/>
    <x v="3"/>
    <x v="2"/>
    <x v="6"/>
    <s v="Elías Piña"/>
    <n v="2"/>
    <s v="Patricio Emanuelli"/>
    <s v="MACRO REGION SO - ENRIQUILLO2"/>
    <n v="8"/>
    <x v="0"/>
    <x v="1"/>
    <x v="1"/>
    <s v="Elías PiñaDeforestaciónAgricultura migratoria/subsistencia"/>
    <n v="4"/>
    <n v="4"/>
    <n v="3"/>
    <n v="4"/>
    <n v="3"/>
    <n v="5"/>
    <n v="5"/>
    <n v="5"/>
    <m/>
    <n v="33"/>
    <n v="4.125"/>
    <n v="1"/>
    <m/>
    <n v="37"/>
    <m/>
    <n v="3"/>
    <n v="11"/>
    <n v="8.5"/>
    <n v="13.400000000000002"/>
    <n v="0.79500000000000004"/>
    <x v="0"/>
    <x v="0"/>
  </r>
  <r>
    <s v="MACRO REGION SO - ENRIQUILLO"/>
    <x v="3"/>
    <x v="2"/>
    <x v="6"/>
    <s v="Elías Piña"/>
    <n v="2"/>
    <s v="Patricio Emanuelli"/>
    <s v="MACRO REGION SO - ENRIQUILLO2"/>
    <n v="8"/>
    <x v="0"/>
    <x v="2"/>
    <x v="2"/>
    <s v="Elías PiñaDeforestaciónTala Ilegal de Bosque Natural "/>
    <n v="2"/>
    <n v="5"/>
    <n v="2"/>
    <n v="4"/>
    <n v="4"/>
    <n v="4"/>
    <n v="4"/>
    <n v="4"/>
    <m/>
    <n v="29"/>
    <n v="3.625"/>
    <n v="3"/>
    <m/>
    <n v="34"/>
    <m/>
    <n v="10"/>
    <n v="3"/>
    <n v="11.5"/>
    <n v="15.000000000000002"/>
    <n v="0.92900000000000005"/>
    <x v="1"/>
    <x v="2"/>
  </r>
  <r>
    <s v="MACRO REGION SO - ENRIQUILLO"/>
    <x v="3"/>
    <x v="2"/>
    <x v="6"/>
    <s v="Elías Piña"/>
    <n v="2"/>
    <s v="Patricio Emanuelli"/>
    <s v="MACRO REGION SO - ENRIQUILLO2"/>
    <n v="8"/>
    <x v="0"/>
    <x v="3"/>
    <x v="3"/>
    <s v="Elías PiñaDeforestaciónInfraestructura"/>
    <n v="1"/>
    <n v="1"/>
    <n v="1"/>
    <n v="1"/>
    <n v="1"/>
    <n v="1"/>
    <n v="1"/>
    <n v="1"/>
    <m/>
    <n v="8"/>
    <n v="1"/>
    <n v="5"/>
    <m/>
    <n v="27"/>
    <m/>
    <n v="0"/>
    <n v="1"/>
    <n v="0.5"/>
    <n v="2"/>
    <n v="2.5999999999999999E-2"/>
    <x v="2"/>
    <x v="4"/>
  </r>
  <r>
    <s v="MACRO REGION SO - ENRIQUILLO"/>
    <x v="3"/>
    <x v="2"/>
    <x v="6"/>
    <s v="Elías Piña"/>
    <n v="2"/>
    <s v="Patricio Emanuelli"/>
    <s v="MACRO REGION SO - ENRIQUILLO2"/>
    <n v="8"/>
    <x v="0"/>
    <x v="4"/>
    <x v="4"/>
    <s v="Elías PiñaDeforestaciónGanadería Comercial"/>
    <n v="3"/>
    <n v="4"/>
    <n v="3"/>
    <n v="3"/>
    <n v="2"/>
    <n v="2"/>
    <n v="2"/>
    <n v="2"/>
    <m/>
    <n v="21"/>
    <n v="2.625"/>
    <n v="4"/>
    <m/>
    <n v="28"/>
    <m/>
    <n v="11"/>
    <n v="3"/>
    <n v="12.5"/>
    <n v="14.2"/>
    <n v="0.84499999999999997"/>
    <x v="3"/>
    <x v="2"/>
  </r>
  <r>
    <s v="MACRO REGION SO - ENRIQUILLO"/>
    <x v="3"/>
    <x v="2"/>
    <x v="6"/>
    <s v="Elías Piña"/>
    <n v="2"/>
    <s v="Patricio Emanuelli"/>
    <s v="MACRO REGION SO - ENRIQUILLO2"/>
    <n v="8"/>
    <x v="2"/>
    <x v="109"/>
    <x v="24"/>
    <s v="Elías PiñaCausas IndirectasDinámica Migratoria"/>
    <n v="5"/>
    <n v="3"/>
    <n v="5"/>
    <n v="5"/>
    <n v="5"/>
    <n v="3"/>
    <n v="3"/>
    <n v="1"/>
    <m/>
    <n v="30"/>
    <n v="3.75"/>
    <n v="2"/>
    <m/>
    <n v="21"/>
    <m/>
    <n v="6"/>
    <n v="3"/>
    <n v="7.5"/>
    <n v="12"/>
    <n v="0.621"/>
    <x v="11"/>
    <x v="0"/>
  </r>
  <r>
    <s v="MACRO REGION SO - ENRIQUILLO"/>
    <x v="3"/>
    <x v="2"/>
    <x v="6"/>
    <s v="Elías Piña"/>
    <n v="2"/>
    <s v="Patricio Emanuelli"/>
    <s v="MACRO REGION SO - ENRIQUILLO2"/>
    <n v="8"/>
    <x v="1"/>
    <x v="7"/>
    <x v="7"/>
    <s v="Elías PiñaDegradaciónPlanes de Manejo mal gestionados/mal ejecutados"/>
    <n v="2"/>
    <n v="4"/>
    <n v="2"/>
    <n v="2"/>
    <n v="1"/>
    <n v="3"/>
    <n v="3"/>
    <n v="3"/>
    <m/>
    <n v="20"/>
    <n v="2.5"/>
    <n v="4"/>
    <m/>
    <n v="33"/>
    <m/>
    <n v="9"/>
    <n v="4"/>
    <n v="11"/>
    <n v="12.8"/>
    <n v="0.69299999999999995"/>
    <x v="1"/>
    <x v="0"/>
  </r>
  <r>
    <s v="MACRO REGION SO - ENRIQUILLO"/>
    <x v="3"/>
    <x v="2"/>
    <x v="6"/>
    <s v="Elías Piña"/>
    <n v="2"/>
    <s v="Patricio Emanuelli"/>
    <s v="MACRO REGION SO - ENRIQUILLO2"/>
    <n v="8"/>
    <x v="1"/>
    <x v="8"/>
    <x v="8"/>
    <s v="Elías PiñaDegradaciónIncendios Mediana y Baja Intensidad"/>
    <n v="1"/>
    <n v="4"/>
    <n v="4"/>
    <n v="2"/>
    <n v="5"/>
    <n v="3"/>
    <n v="3"/>
    <n v="3"/>
    <m/>
    <n v="25"/>
    <n v="3.125"/>
    <n v="3"/>
    <m/>
    <n v="30"/>
    <m/>
    <n v="1"/>
    <n v="7"/>
    <n v="4.5"/>
    <n v="8.6"/>
    <n v="0.38600000000000001"/>
    <x v="5"/>
    <x v="3"/>
  </r>
  <r>
    <s v="MACRO REGION SO - ENRIQUILLO"/>
    <x v="3"/>
    <x v="2"/>
    <x v="6"/>
    <s v="Elías Piña"/>
    <n v="2"/>
    <s v="Patricio Emanuelli"/>
    <s v="MACRO REGION SO - ENRIQUILLO2"/>
    <n v="8"/>
    <x v="1"/>
    <x v="9"/>
    <x v="9"/>
    <s v="Elías PiñaDegradaciónPastoreo de ganado en bosques"/>
    <n v="1"/>
    <n v="2"/>
    <n v="5"/>
    <n v="1"/>
    <n v="5"/>
    <n v="4"/>
    <n v="4"/>
    <n v="4"/>
    <m/>
    <n v="26"/>
    <n v="3.25"/>
    <n v="2"/>
    <m/>
    <n v="29"/>
    <m/>
    <n v="11"/>
    <n v="8"/>
    <n v="15"/>
    <n v="17.2"/>
    <n v="0.98799999999999999"/>
    <x v="3"/>
    <x v="2"/>
  </r>
  <r>
    <s v="MACRO REGION SO - ENRIQUILLO"/>
    <x v="3"/>
    <x v="2"/>
    <x v="6"/>
    <s v="Elías Piña"/>
    <n v="2"/>
    <s v="Patricio Emanuelli"/>
    <s v="MACRO REGION SO - ENRIQUILLO2"/>
    <n v="8"/>
    <x v="1"/>
    <x v="10"/>
    <x v="10"/>
    <s v="Elías PiñaDegradaciónExtracción de Madera Leña/Carbón"/>
    <n v="2"/>
    <n v="1"/>
    <n v="4"/>
    <n v="4"/>
    <n v="5"/>
    <n v="5"/>
    <n v="5"/>
    <n v="5"/>
    <m/>
    <n v="31"/>
    <n v="3.875"/>
    <n v="1"/>
    <m/>
    <n v="31"/>
    <m/>
    <n v="10"/>
    <n v="9"/>
    <n v="14.5"/>
    <n v="17.8"/>
    <n v="0.995"/>
    <x v="1"/>
    <x v="2"/>
  </r>
  <r>
    <s v="MACRO REGION SO - ENRIQUILLO"/>
    <x v="3"/>
    <x v="2"/>
    <x v="6"/>
    <s v="Elías Piña"/>
    <n v="2"/>
    <s v="Patricio Emanuelli"/>
    <s v="MACRO REGION SO - ENRIQUILLO2"/>
    <n v="8"/>
    <x v="2"/>
    <x v="13"/>
    <x v="12"/>
    <s v="Elías PiñaCausas IndirectasDebilidad en la Institucionalidad Forestal"/>
    <n v="5"/>
    <n v="5"/>
    <n v="5"/>
    <n v="5"/>
    <n v="4"/>
    <n v="4"/>
    <n v="4"/>
    <n v="4"/>
    <m/>
    <n v="36"/>
    <n v="4.5"/>
    <n v="1"/>
    <m/>
    <n v="37"/>
    <m/>
    <n v="8"/>
    <n v="4"/>
    <n v="10"/>
    <n v="15.2"/>
    <n v="0.94"/>
    <x v="7"/>
    <x v="2"/>
  </r>
  <r>
    <s v="MACRO REGION SO - ENRIQUILLO"/>
    <x v="3"/>
    <x v="2"/>
    <x v="6"/>
    <s v="Elías Piña"/>
    <n v="2"/>
    <s v="Patricio Emanuelli"/>
    <s v="MACRO REGION SO - ENRIQUILLO2"/>
    <n v="8"/>
    <x v="2"/>
    <x v="14"/>
    <x v="13"/>
    <s v="Elías PiñaCausas IndirectasDebilidad en las Políticas Públicas"/>
    <n v="4"/>
    <n v="4"/>
    <n v="3"/>
    <n v="5"/>
    <n v="5"/>
    <n v="5"/>
    <n v="5"/>
    <n v="5"/>
    <m/>
    <n v="36"/>
    <n v="4.5"/>
    <n v="1"/>
    <m/>
    <n v="50"/>
    <m/>
    <n v="8"/>
    <n v="8"/>
    <n v="12"/>
    <n v="16.8"/>
    <n v="0.97799999999999998"/>
    <x v="7"/>
    <x v="2"/>
  </r>
  <r>
    <s v="MACRO REGION SO - ENRIQUILLO"/>
    <x v="3"/>
    <x v="2"/>
    <x v="6"/>
    <s v="Elías Piña"/>
    <n v="2"/>
    <s v="Patricio Emanuelli"/>
    <s v="MACRO REGION SO - ENRIQUILLO2"/>
    <n v="8"/>
    <x v="2"/>
    <x v="25"/>
    <x v="14"/>
    <s v="Elías PiñaCausas IndirectasTurismo: Expansión del área turística"/>
    <n v="2"/>
    <n v="3"/>
    <n v="1"/>
    <n v="1"/>
    <n v="1"/>
    <n v="1"/>
    <n v="1"/>
    <n v="1"/>
    <m/>
    <n v="11"/>
    <n v="1.375"/>
    <n v="3"/>
    <m/>
    <n v="30"/>
    <m/>
    <n v="0"/>
    <n v="3"/>
    <n v="1.5"/>
    <n v="3.4000000000000004"/>
    <n v="0.106"/>
    <x v="2"/>
    <x v="4"/>
  </r>
  <r>
    <s v="MACRO REGION SO - ENRIQUILLO"/>
    <x v="3"/>
    <x v="2"/>
    <x v="6"/>
    <s v="Elías Piña"/>
    <n v="2"/>
    <s v="Patricio Emanuelli"/>
    <s v="MACRO REGION SO - ENRIQUILLO2"/>
    <n v="8"/>
    <x v="2"/>
    <x v="16"/>
    <x v="15"/>
    <s v="Elías PiñaCausas IndirectasInformalidad Mercado Leña/Carbón"/>
    <n v="2"/>
    <n v="3"/>
    <n v="4"/>
    <n v="2"/>
    <n v="5"/>
    <n v="5"/>
    <n v="5"/>
    <n v="5"/>
    <m/>
    <n v="31"/>
    <n v="3.875"/>
    <n v="2"/>
    <m/>
    <n v="29"/>
    <m/>
    <n v="5"/>
    <n v="8"/>
    <n v="9"/>
    <n v="13.4"/>
    <n v="0.78800000000000003"/>
    <x v="1"/>
    <x v="0"/>
  </r>
  <r>
    <s v="MACRO REGION SO - ENRIQUILLO"/>
    <x v="3"/>
    <x v="2"/>
    <x v="9"/>
    <s v="Pedernales"/>
    <n v="3"/>
    <s v="Efraín Duarte"/>
    <s v="MACRO REGION SO - ENRIQUILLO3"/>
    <n v="6.9999999999999991"/>
    <x v="0"/>
    <x v="0"/>
    <x v="0"/>
    <s v="PedernalesDeforestaciónAgricultura Comercial"/>
    <n v="1"/>
    <n v="3"/>
    <n v="3"/>
    <n v="3"/>
    <n v="2"/>
    <n v="2"/>
    <n v="2"/>
    <m/>
    <m/>
    <n v="16"/>
    <n v="2.2857142857142856"/>
    <n v="4"/>
    <m/>
    <n v="30"/>
    <m/>
    <n v="7"/>
    <n v="9"/>
    <n v="11.5"/>
    <n v="12.400000000000002"/>
    <n v="0.67"/>
    <x v="0"/>
    <x v="0"/>
  </r>
  <r>
    <s v="MACRO REGION SO - ENRIQUILLO"/>
    <x v="3"/>
    <x v="2"/>
    <x v="9"/>
    <s v="Pedernales"/>
    <n v="3"/>
    <s v="Efraín Duarte"/>
    <s v="MACRO REGION SO - ENRIQUILLO3"/>
    <n v="6.9999999999999991"/>
    <x v="0"/>
    <x v="1"/>
    <x v="1"/>
    <s v="PedernalesDeforestaciónAgricultura migratoria/subsistencia"/>
    <n v="2"/>
    <n v="3"/>
    <n v="3"/>
    <n v="3"/>
    <n v="4"/>
    <n v="4"/>
    <n v="4"/>
    <m/>
    <m/>
    <n v="23"/>
    <n v="3.2857142857142856"/>
    <n v="2"/>
    <m/>
    <n v="37"/>
    <m/>
    <n v="3"/>
    <n v="11"/>
    <n v="8.5"/>
    <n v="11.400000000000002"/>
    <n v="0.58099999999999996"/>
    <x v="0"/>
    <x v="1"/>
  </r>
  <r>
    <s v="MACRO REGION SO - ENRIQUILLO"/>
    <x v="3"/>
    <x v="2"/>
    <x v="9"/>
    <s v="Pedernales"/>
    <n v="3"/>
    <s v="Efraín Duarte"/>
    <s v="MACRO REGION SO - ENRIQUILLO3"/>
    <n v="6.9999999999999991"/>
    <x v="0"/>
    <x v="2"/>
    <x v="2"/>
    <s v="PedernalesDeforestaciónTala Ilegal de Bosque Natural "/>
    <n v="2"/>
    <n v="2"/>
    <n v="2"/>
    <n v="3"/>
    <n v="3"/>
    <n v="3"/>
    <n v="3"/>
    <m/>
    <m/>
    <n v="18"/>
    <n v="2.5714285714285716"/>
    <n v="3"/>
    <m/>
    <n v="34"/>
    <m/>
    <n v="10"/>
    <n v="3"/>
    <n v="11.5"/>
    <n v="12.8"/>
    <n v="0.69299999999999995"/>
    <x v="1"/>
    <x v="0"/>
  </r>
  <r>
    <s v="MACRO REGION SO - ENRIQUILLO"/>
    <x v="3"/>
    <x v="2"/>
    <x v="9"/>
    <s v="Pedernales"/>
    <n v="3"/>
    <s v="Efraín Duarte"/>
    <s v="MACRO REGION SO - ENRIQUILLO3"/>
    <n v="6.9999999999999991"/>
    <x v="0"/>
    <x v="3"/>
    <x v="3"/>
    <s v="PedernalesDeforestaciónInfraestructura"/>
    <n v="2"/>
    <n v="1"/>
    <n v="1"/>
    <n v="1"/>
    <n v="1"/>
    <n v="1"/>
    <n v="1"/>
    <m/>
    <m/>
    <n v="8"/>
    <n v="1.1428571428571428"/>
    <n v="8"/>
    <m/>
    <n v="27"/>
    <m/>
    <n v="0"/>
    <n v="1"/>
    <n v="0.5"/>
    <n v="2"/>
    <n v="2.5999999999999999E-2"/>
    <x v="2"/>
    <x v="4"/>
  </r>
  <r>
    <s v="MACRO REGION SO - ENRIQUILLO"/>
    <x v="3"/>
    <x v="2"/>
    <x v="9"/>
    <s v="Pedernales"/>
    <n v="3"/>
    <s v="Efraín Duarte"/>
    <s v="MACRO REGION SO - ENRIQUILLO3"/>
    <n v="6.9999999999999991"/>
    <x v="0"/>
    <x v="5"/>
    <x v="5"/>
    <s v="PedernalesDeforestaciónMinería a cielo abierto"/>
    <n v="1"/>
    <n v="3"/>
    <n v="3"/>
    <n v="1"/>
    <n v="2"/>
    <n v="2"/>
    <n v="2"/>
    <m/>
    <m/>
    <n v="14"/>
    <n v="2"/>
    <n v="6"/>
    <m/>
    <n v="24"/>
    <m/>
    <n v="4"/>
    <n v="3"/>
    <n v="5.5"/>
    <n v="7.2000000000000011"/>
    <n v="0.34399999999999997"/>
    <x v="4"/>
    <x v="3"/>
  </r>
  <r>
    <s v="MACRO REGION SO - ENRIQUILLO"/>
    <x v="3"/>
    <x v="2"/>
    <x v="9"/>
    <s v="Pedernales"/>
    <n v="3"/>
    <s v="Efraín Duarte"/>
    <s v="MACRO REGION SO - ENRIQUILLO3"/>
    <n v="6.9999999999999991"/>
    <x v="2"/>
    <x v="141"/>
    <x v="24"/>
    <s v="PedernalesCausas IndirectasDinámica Migratoria"/>
    <n v="2"/>
    <n v="3"/>
    <n v="3"/>
    <n v="5"/>
    <n v="4"/>
    <n v="4"/>
    <n v="4"/>
    <m/>
    <m/>
    <n v="25"/>
    <n v="3.5714285714285716"/>
    <n v="1"/>
    <m/>
    <n v="21"/>
    <m/>
    <n v="6"/>
    <n v="3"/>
    <n v="7.5"/>
    <n v="11"/>
    <n v="0.52700000000000002"/>
    <x v="11"/>
    <x v="1"/>
  </r>
  <r>
    <s v="MACRO REGION SO - ENRIQUILLO"/>
    <x v="3"/>
    <x v="2"/>
    <x v="9"/>
    <s v="Pedernales"/>
    <n v="3"/>
    <s v="Efraín Duarte"/>
    <s v="MACRO REGION SO - ENRIQUILLO3"/>
    <n v="6.9999999999999991"/>
    <x v="0"/>
    <x v="63"/>
    <x v="6"/>
    <s v="PedernalesDeforestaciónIncendios Alta Intensidad"/>
    <n v="3"/>
    <n v="2"/>
    <n v="2"/>
    <n v="2"/>
    <n v="2"/>
    <n v="2"/>
    <n v="2"/>
    <m/>
    <m/>
    <n v="15"/>
    <n v="2.1428571428571428"/>
    <n v="5"/>
    <m/>
    <n v="18"/>
    <m/>
    <n v="0"/>
    <n v="2"/>
    <n v="1"/>
    <n v="3.8"/>
    <n v="0.129"/>
    <x v="5"/>
    <x v="4"/>
  </r>
  <r>
    <s v="MACRO REGION SO - ENRIQUILLO"/>
    <x v="3"/>
    <x v="2"/>
    <x v="9"/>
    <s v="Pedernales"/>
    <n v="3"/>
    <s v="Efraín Duarte"/>
    <s v="MACRO REGION SO - ENRIQUILLO3"/>
    <n v="6.9999999999999991"/>
    <x v="0"/>
    <x v="62"/>
    <x v="4"/>
    <s v="PedernalesDeforestaciónGanadería Comercial"/>
    <n v="2"/>
    <n v="2"/>
    <n v="2"/>
    <n v="1"/>
    <n v="1"/>
    <n v="1"/>
    <n v="1"/>
    <m/>
    <m/>
    <n v="10"/>
    <n v="1.4285714285714286"/>
    <n v="7"/>
    <m/>
    <n v="28"/>
    <m/>
    <n v="11"/>
    <n v="3"/>
    <n v="12.5"/>
    <n v="12"/>
    <n v="0.621"/>
    <x v="3"/>
    <x v="0"/>
  </r>
  <r>
    <s v="MACRO REGION SO - ENRIQUILLO"/>
    <x v="3"/>
    <x v="2"/>
    <x v="9"/>
    <s v="Pedernales"/>
    <n v="3"/>
    <s v="Efraín Duarte"/>
    <s v="MACRO REGION SO - ENRIQUILLO3"/>
    <n v="6.9999999999999991"/>
    <x v="1"/>
    <x v="7"/>
    <x v="7"/>
    <s v="PedernalesDegradaciónPlanes de Manejo mal gestionados/mal ejecutados"/>
    <n v="2"/>
    <n v="3"/>
    <n v="1"/>
    <n v="2"/>
    <n v="2"/>
    <n v="2"/>
    <n v="2"/>
    <m/>
    <m/>
    <n v="14"/>
    <n v="2"/>
    <n v="1"/>
    <m/>
    <n v="33"/>
    <m/>
    <n v="9"/>
    <n v="4"/>
    <n v="11"/>
    <n v="11.600000000000001"/>
    <n v="0.59799999999999998"/>
    <x v="1"/>
    <x v="1"/>
  </r>
  <r>
    <s v="MACRO REGION SO - ENRIQUILLO"/>
    <x v="3"/>
    <x v="2"/>
    <x v="9"/>
    <s v="Pedernales"/>
    <n v="3"/>
    <s v="Efraín Duarte"/>
    <s v="MACRO REGION SO - ENRIQUILLO3"/>
    <n v="6.9999999999999991"/>
    <x v="1"/>
    <x v="8"/>
    <x v="8"/>
    <s v="PedernalesDegradaciónIncendios Mediana y Baja Intensidad"/>
    <n v="2"/>
    <n v="2"/>
    <n v="1"/>
    <n v="1"/>
    <n v="1"/>
    <n v="1"/>
    <n v="1"/>
    <m/>
    <m/>
    <n v="9"/>
    <n v="1.2857142857142858"/>
    <n v="5"/>
    <m/>
    <n v="30"/>
    <m/>
    <n v="1"/>
    <n v="7"/>
    <n v="4.5"/>
    <n v="5.4"/>
    <n v="0.222"/>
    <x v="5"/>
    <x v="3"/>
  </r>
  <r>
    <s v="MACRO REGION SO - ENRIQUILLO"/>
    <x v="3"/>
    <x v="2"/>
    <x v="9"/>
    <s v="Pedernales"/>
    <n v="3"/>
    <s v="Efraín Duarte"/>
    <s v="MACRO REGION SO - ENRIQUILLO3"/>
    <n v="6.9999999999999991"/>
    <x v="1"/>
    <x v="9"/>
    <x v="9"/>
    <s v="PedernalesDegradaciónPastoreo de ganado en bosques"/>
    <n v="3"/>
    <n v="3"/>
    <n v="1"/>
    <n v="1"/>
    <n v="2"/>
    <n v="2"/>
    <n v="2"/>
    <m/>
    <m/>
    <n v="14"/>
    <n v="2"/>
    <n v="1"/>
    <m/>
    <n v="29"/>
    <m/>
    <n v="11"/>
    <n v="8"/>
    <n v="15"/>
    <n v="14.8"/>
    <n v="0.90100000000000002"/>
    <x v="3"/>
    <x v="2"/>
  </r>
  <r>
    <s v="MACRO REGION SO - ENRIQUILLO"/>
    <x v="3"/>
    <x v="2"/>
    <x v="9"/>
    <s v="Pedernales"/>
    <n v="3"/>
    <s v="Efraín Duarte"/>
    <s v="MACRO REGION SO - ENRIQUILLO3"/>
    <n v="6.9999999999999991"/>
    <x v="1"/>
    <x v="142"/>
    <x v="10"/>
    <s v="PedernalesDegradaciónExtracción de Madera Leña/Carbón"/>
    <n v="1"/>
    <n v="1"/>
    <n v="2"/>
    <n v="2"/>
    <n v="2"/>
    <n v="2"/>
    <n v="2"/>
    <m/>
    <m/>
    <n v="12"/>
    <n v="1.7142857142857142"/>
    <n v="3"/>
    <m/>
    <n v="31"/>
    <m/>
    <n v="10"/>
    <n v="9"/>
    <n v="14.5"/>
    <n v="14.000000000000002"/>
    <n v="0.83599999999999997"/>
    <x v="1"/>
    <x v="2"/>
  </r>
  <r>
    <s v="MACRO REGION SO - ENRIQUILLO"/>
    <x v="3"/>
    <x v="2"/>
    <x v="9"/>
    <s v="Pedernales"/>
    <n v="3"/>
    <s v="Efraín Duarte"/>
    <s v="MACRO REGION SO - ENRIQUILLO3"/>
    <n v="6.9999999999999991"/>
    <x v="1"/>
    <x v="86"/>
    <x v="23"/>
    <s v="PedernalesDegradaciónDesastres Naturales"/>
    <n v="1"/>
    <n v="1"/>
    <n v="1"/>
    <n v="1"/>
    <n v="1"/>
    <n v="1"/>
    <n v="1"/>
    <m/>
    <m/>
    <n v="7"/>
    <n v="1"/>
    <n v="6"/>
    <m/>
    <n v="15"/>
    <m/>
    <n v="2"/>
    <n v="1"/>
    <n v="2.5"/>
    <n v="3.4000000000000004"/>
    <n v="0.106"/>
    <x v="10"/>
    <x v="4"/>
  </r>
  <r>
    <s v="MACRO REGION SO - ENRIQUILLO"/>
    <x v="3"/>
    <x v="2"/>
    <x v="9"/>
    <s v="Pedernales"/>
    <n v="3"/>
    <s v="Efraín Duarte"/>
    <s v="MACRO REGION SO - ENRIQUILLO3"/>
    <n v="6.9999999999999991"/>
    <x v="1"/>
    <x v="143"/>
    <x v="19"/>
    <s v="PedernalesDegradaciónPlagas y Enfermedades Forestales"/>
    <n v="1"/>
    <n v="1"/>
    <n v="1"/>
    <n v="1"/>
    <n v="1"/>
    <n v="1"/>
    <n v="1"/>
    <m/>
    <m/>
    <n v="7"/>
    <n v="1"/>
    <n v="6"/>
    <m/>
    <n v="8"/>
    <m/>
    <n v="0"/>
    <n v="1"/>
    <n v="0.5"/>
    <n v="1.8000000000000003"/>
    <n v="2.1000000000000001E-2"/>
    <x v="9"/>
    <x v="4"/>
  </r>
  <r>
    <s v="MACRO REGION SO - ENRIQUILLO"/>
    <x v="3"/>
    <x v="2"/>
    <x v="9"/>
    <s v="Pedernales"/>
    <n v="3"/>
    <s v="Efraín Duarte"/>
    <s v="MACRO REGION SO - ENRIQUILLO3"/>
    <n v="6.9999999999999991"/>
    <x v="1"/>
    <x v="107"/>
    <x v="26"/>
    <s v="PedernalesDegradaciónIntroducción Especies Exóticas/Invasoras"/>
    <n v="1"/>
    <n v="1"/>
    <n v="1"/>
    <n v="1"/>
    <n v="1"/>
    <n v="1"/>
    <n v="1"/>
    <m/>
    <m/>
    <n v="7"/>
    <n v="1"/>
    <n v="6"/>
    <m/>
    <n v="18"/>
    <m/>
    <n v="2"/>
    <n v="4"/>
    <n v="4"/>
    <n v="4.6000000000000005"/>
    <n v="0.17799999999999999"/>
    <x v="9"/>
    <x v="4"/>
  </r>
  <r>
    <s v="MACRO REGION SO - ENRIQUILLO"/>
    <x v="3"/>
    <x v="2"/>
    <x v="9"/>
    <s v="Pedernales"/>
    <n v="3"/>
    <s v="Efraín Duarte"/>
    <s v="MACRO REGION SO - ENRIQUILLO3"/>
    <n v="6.9999999999999991"/>
    <x v="1"/>
    <x v="144"/>
    <x v="11"/>
    <s v="PedernalesDegradaciónOtras Causas Misceláneas"/>
    <n v="1"/>
    <n v="1"/>
    <n v="1"/>
    <n v="2"/>
    <n v="2"/>
    <n v="2"/>
    <n v="2"/>
    <m/>
    <m/>
    <n v="11"/>
    <n v="1.5714285714285714"/>
    <n v="4"/>
    <m/>
    <n v="13"/>
    <m/>
    <n v="0"/>
    <n v="0"/>
    <n v="0"/>
    <n v="2.2000000000000002"/>
    <n v="3.4000000000000002E-2"/>
    <x v="6"/>
    <x v="4"/>
  </r>
  <r>
    <s v="MACRO REGION SO - ENRIQUILLO"/>
    <x v="3"/>
    <x v="2"/>
    <x v="9"/>
    <s v="Pedernales"/>
    <n v="3"/>
    <s v="Efraín Duarte"/>
    <s v="MACRO REGION SO - ENRIQUILLO3"/>
    <n v="6.9999999999999991"/>
    <x v="1"/>
    <x v="145"/>
    <x v="5"/>
    <s v="PedernalesDegradaciónMinería a cielo abierto"/>
    <n v="3"/>
    <n v="1"/>
    <n v="1"/>
    <n v="2"/>
    <n v="2"/>
    <n v="2"/>
    <n v="2"/>
    <m/>
    <m/>
    <n v="13"/>
    <n v="1.8571428571428572"/>
    <n v="2"/>
    <m/>
    <n v="24"/>
    <m/>
    <n v="0"/>
    <n v="2"/>
    <n v="1"/>
    <n v="3.4000000000000004"/>
    <n v="0.106"/>
    <x v="4"/>
    <x v="4"/>
  </r>
  <r>
    <s v="MACRO REGION SO - ENRIQUILLO"/>
    <x v="3"/>
    <x v="2"/>
    <x v="9"/>
    <s v="Pedernales"/>
    <n v="3"/>
    <s v="Efraín Duarte"/>
    <s v="MACRO REGION SO - ENRIQUILLO3"/>
    <n v="6.9999999999999991"/>
    <x v="2"/>
    <x v="13"/>
    <x v="12"/>
    <s v="PedernalesCausas IndirectasDebilidad en la Institucionalidad Forestal"/>
    <n v="3"/>
    <n v="3"/>
    <n v="4"/>
    <n v="1"/>
    <n v="2"/>
    <n v="2"/>
    <n v="2"/>
    <m/>
    <m/>
    <n v="17"/>
    <n v="2.4285714285714284"/>
    <n v="5"/>
    <m/>
    <n v="37"/>
    <m/>
    <n v="8"/>
    <n v="4"/>
    <n v="10"/>
    <n v="11.4"/>
    <n v="0.57499999999999996"/>
    <x v="7"/>
    <x v="1"/>
  </r>
  <r>
    <s v="MACRO REGION SO - ENRIQUILLO"/>
    <x v="3"/>
    <x v="2"/>
    <x v="9"/>
    <s v="Pedernales"/>
    <n v="3"/>
    <s v="Efraín Duarte"/>
    <s v="MACRO REGION SO - ENRIQUILLO3"/>
    <n v="6.9999999999999991"/>
    <x v="2"/>
    <x v="14"/>
    <x v="13"/>
    <s v="PedernalesCausas IndirectasDebilidad en las Políticas Públicas"/>
    <n v="2"/>
    <n v="2"/>
    <n v="2"/>
    <n v="3"/>
    <n v="3"/>
    <n v="3"/>
    <n v="3"/>
    <m/>
    <m/>
    <n v="18"/>
    <n v="2.5714285714285716"/>
    <n v="4"/>
    <m/>
    <n v="50"/>
    <m/>
    <n v="8"/>
    <n v="8"/>
    <n v="12"/>
    <n v="13.200000000000001"/>
    <n v="0.77200000000000002"/>
    <x v="7"/>
    <x v="0"/>
  </r>
  <r>
    <s v="MACRO REGION SO - ENRIQUILLO"/>
    <x v="3"/>
    <x v="2"/>
    <x v="9"/>
    <s v="Pedernales"/>
    <n v="3"/>
    <s v="Efraín Duarte"/>
    <s v="MACRO REGION SO - ENRIQUILLO3"/>
    <n v="6.9999999999999991"/>
    <x v="2"/>
    <x v="16"/>
    <x v="15"/>
    <s v="PedernalesCausas IndirectasInformalidad Mercado Leña/Carbón"/>
    <n v="2"/>
    <n v="5"/>
    <n v="3"/>
    <n v="3"/>
    <n v="4"/>
    <n v="4"/>
    <n v="4"/>
    <m/>
    <m/>
    <n v="25"/>
    <n v="3.5714285714285716"/>
    <n v="2"/>
    <m/>
    <n v="29"/>
    <m/>
    <n v="5"/>
    <n v="8"/>
    <n v="9"/>
    <n v="12.2"/>
    <n v="0.64500000000000002"/>
    <x v="1"/>
    <x v="0"/>
  </r>
  <r>
    <s v="MACRO REGION SO - ENRIQUILLO"/>
    <x v="3"/>
    <x v="2"/>
    <x v="9"/>
    <s v="Pedernales"/>
    <n v="3"/>
    <s v="Efraín Duarte"/>
    <s v="MACRO REGION SO - ENRIQUILLO3"/>
    <n v="6.9999999999999991"/>
    <x v="2"/>
    <x v="56"/>
    <x v="17"/>
    <s v="PedernalesCausas IndirectasPobreza -Desempleo"/>
    <n v="1"/>
    <n v="3"/>
    <n v="3"/>
    <n v="3"/>
    <n v="2"/>
    <n v="2"/>
    <n v="2"/>
    <m/>
    <m/>
    <n v="16"/>
    <n v="2.2857142857142856"/>
    <n v="6"/>
    <m/>
    <n v="25"/>
    <m/>
    <n v="2"/>
    <n v="4"/>
    <n v="4"/>
    <n v="6.4"/>
    <n v="0.28799999999999998"/>
    <x v="8"/>
    <x v="3"/>
  </r>
  <r>
    <s v="MACRO REGION SO - ENRIQUILLO"/>
    <x v="3"/>
    <x v="2"/>
    <x v="9"/>
    <s v="Pedernales"/>
    <n v="3"/>
    <s v="Efraín Duarte"/>
    <s v="MACRO REGION SO - ENRIQUILLO3"/>
    <n v="6.9999999999999991"/>
    <x v="2"/>
    <x v="146"/>
    <x v="21"/>
    <s v="PedernalesCausas IndirectasDébil Educación Ambiental"/>
    <n v="2"/>
    <n v="1"/>
    <n v="1"/>
    <n v="2"/>
    <n v="4"/>
    <n v="3"/>
    <n v="3"/>
    <m/>
    <m/>
    <n v="16"/>
    <n v="2.2857142857142856"/>
    <n v="6"/>
    <m/>
    <n v="17"/>
    <m/>
    <n v="5"/>
    <n v="7"/>
    <n v="8.5"/>
    <n v="10"/>
    <n v="0.46500000000000002"/>
    <x v="6"/>
    <x v="1"/>
  </r>
  <r>
    <s v="MACRO REGION SO - ENRIQUILLO"/>
    <x v="3"/>
    <x v="2"/>
    <x v="9"/>
    <s v="Pedernales"/>
    <n v="3"/>
    <s v="Efraín Duarte"/>
    <s v="MACRO REGION SO - ENRIQUILLO3"/>
    <n v="6.9999999999999991"/>
    <x v="2"/>
    <x v="147"/>
    <x v="17"/>
    <s v="PedernalesCausas IndirectasPobreza -Desempleo"/>
    <n v="1"/>
    <n v="2"/>
    <n v="2"/>
    <n v="3"/>
    <n v="3"/>
    <n v="3"/>
    <n v="3"/>
    <m/>
    <m/>
    <n v="17"/>
    <n v="2.4285714285714284"/>
    <n v="5"/>
    <m/>
    <n v="25"/>
    <m/>
    <n v="2"/>
    <n v="4"/>
    <n v="4"/>
    <n v="6.6000000000000005"/>
    <n v="0.30399999999999999"/>
    <x v="8"/>
    <x v="3"/>
  </r>
  <r>
    <s v="MACRO REGION SO - ENRIQUILLO"/>
    <x v="3"/>
    <x v="2"/>
    <x v="9"/>
    <s v="Pedernales"/>
    <n v="3"/>
    <s v="Efraín Duarte"/>
    <s v="MACRO REGION SO - ENRIQUILLO3"/>
    <n v="6.9999999999999991"/>
    <x v="2"/>
    <x v="148"/>
    <x v="24"/>
    <s v="PedernalesCausas IndirectasDinámica Migratoria"/>
    <n v="3"/>
    <n v="3"/>
    <n v="3"/>
    <n v="5"/>
    <n v="4"/>
    <n v="4"/>
    <n v="4"/>
    <m/>
    <m/>
    <n v="26"/>
    <n v="3.7142857142857144"/>
    <n v="3"/>
    <m/>
    <n v="21"/>
    <m/>
    <n v="6"/>
    <n v="3"/>
    <n v="7.5"/>
    <n v="11.2"/>
    <n v="0.55000000000000004"/>
    <x v="11"/>
    <x v="1"/>
  </r>
  <r>
    <s v="MACRO REGION SO - ENRIQUILLO"/>
    <x v="3"/>
    <x v="2"/>
    <x v="9"/>
    <s v="Pedernales"/>
    <n v="3"/>
    <s v="Efraín Duarte"/>
    <s v="MACRO REGION SO - ENRIQUILLO3"/>
    <n v="6.9999999999999991"/>
    <x v="2"/>
    <x v="149"/>
    <x v="22"/>
    <s v="PedernalesCausas IndirectasAusencia de Incentivos Forestales"/>
    <n v="3"/>
    <n v="3"/>
    <n v="4"/>
    <n v="4"/>
    <n v="5"/>
    <n v="5"/>
    <n v="5"/>
    <m/>
    <m/>
    <n v="29"/>
    <n v="4.1428571428571432"/>
    <n v="1"/>
    <m/>
    <n v="7"/>
    <m/>
    <n v="3"/>
    <n v="0"/>
    <n v="3"/>
    <n v="8.2000000000000011"/>
    <n v="0.372"/>
    <x v="1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9">
  <r>
    <x v="0"/>
    <x v="0"/>
    <x v="0"/>
    <n v="0.29249999999999998"/>
    <n v="0.46100000000000002"/>
    <x v="0"/>
  </r>
  <r>
    <x v="0"/>
    <x v="0"/>
    <x v="1"/>
    <n v="0.36466666666666669"/>
    <n v="0.61499999999999999"/>
    <x v="1"/>
  </r>
  <r>
    <x v="0"/>
    <x v="0"/>
    <x v="2"/>
    <n v="0.18133333333333335"/>
    <n v="0.23"/>
    <x v="2"/>
  </r>
  <r>
    <x v="0"/>
    <x v="0"/>
    <x v="3"/>
    <n v="0.46250000000000008"/>
    <n v="0.69199999999999995"/>
    <x v="1"/>
  </r>
  <r>
    <x v="0"/>
    <x v="0"/>
    <x v="4"/>
    <n v="0.19600000000000001"/>
    <n v="0.38400000000000001"/>
    <x v="2"/>
  </r>
  <r>
    <x v="0"/>
    <x v="0"/>
    <x v="5"/>
    <n v="0.47100000000000003"/>
    <n v="0.76900000000000002"/>
    <x v="1"/>
  </r>
  <r>
    <x v="0"/>
    <x v="0"/>
    <x v="6"/>
    <n v="1.6E-2"/>
    <n v="0"/>
    <x v="3"/>
  </r>
  <r>
    <x v="0"/>
    <x v="0"/>
    <x v="7"/>
    <n v="0.186"/>
    <n v="0.307"/>
    <x v="2"/>
  </r>
  <r>
    <x v="0"/>
    <x v="0"/>
    <x v="8"/>
    <n v="0.3155"/>
    <n v="0.53800000000000003"/>
    <x v="0"/>
  </r>
  <r>
    <x v="0"/>
    <x v="0"/>
    <x v="9"/>
    <n v="0.15766666666666665"/>
    <n v="0.153"/>
    <x v="3"/>
  </r>
  <r>
    <x v="0"/>
    <x v="0"/>
    <x v="10"/>
    <n v="0.12041666666666667"/>
    <n v="7.5999999999999998E-2"/>
    <x v="3"/>
  </r>
  <r>
    <x v="0"/>
    <x v="0"/>
    <x v="11"/>
    <n v="0.61599999999999988"/>
    <n v="0.84599999999999997"/>
    <x v="4"/>
  </r>
  <r>
    <x v="0"/>
    <x v="0"/>
    <x v="12"/>
    <n v="0.69452631578947366"/>
    <n v="0.92300000000000004"/>
    <x v="4"/>
  </r>
  <r>
    <x v="0"/>
    <x v="0"/>
    <x v="13"/>
    <n v="0.80947619047619079"/>
    <n v="1"/>
    <x v="4"/>
  </r>
  <r>
    <x v="0"/>
    <x v="1"/>
    <x v="14"/>
    <n v="0.73476923076923073"/>
    <n v="0.875"/>
    <x v="4"/>
  </r>
  <r>
    <x v="0"/>
    <x v="1"/>
    <x v="15"/>
    <n v="0.47468749999999998"/>
    <n v="0.625"/>
    <x v="1"/>
  </r>
  <r>
    <x v="0"/>
    <x v="1"/>
    <x v="16"/>
    <n v="0.13200000000000001"/>
    <n v="0.375"/>
    <x v="2"/>
  </r>
  <r>
    <x v="0"/>
    <x v="1"/>
    <x v="17"/>
    <n v="0.87625000000000008"/>
    <n v="1"/>
    <x v="4"/>
  </r>
  <r>
    <x v="0"/>
    <x v="1"/>
    <x v="18"/>
    <n v="0.11399999999999999"/>
    <n v="0.25"/>
    <x v="2"/>
  </r>
  <r>
    <x v="0"/>
    <x v="1"/>
    <x v="19"/>
    <n v="9.818181818181819E-2"/>
    <n v="0.125"/>
    <x v="3"/>
  </r>
  <r>
    <x v="0"/>
    <x v="1"/>
    <x v="6"/>
    <n v="0.08"/>
    <n v="0"/>
    <x v="3"/>
  </r>
  <r>
    <x v="0"/>
    <x v="1"/>
    <x v="20"/>
    <n v="0.67769230769230759"/>
    <n v="0.75"/>
    <x v="1"/>
  </r>
  <r>
    <x v="0"/>
    <x v="1"/>
    <x v="21"/>
    <n v="0.31166666666666665"/>
    <n v="0.5"/>
    <x v="0"/>
  </r>
  <r>
    <x v="0"/>
    <x v="2"/>
    <x v="22"/>
    <n v="0.17933333333333334"/>
    <n v="0.44400000000000001"/>
    <x v="0"/>
  </r>
  <r>
    <x v="0"/>
    <x v="2"/>
    <x v="16"/>
    <n v="0.83975"/>
    <n v="0.88800000000000001"/>
    <x v="4"/>
  </r>
  <r>
    <x v="0"/>
    <x v="2"/>
    <x v="23"/>
    <n v="0.28323076923076929"/>
    <n v="0.66600000000000004"/>
    <x v="1"/>
  </r>
  <r>
    <x v="0"/>
    <x v="2"/>
    <x v="19"/>
    <n v="0.14899999999999999"/>
    <n v="0.222"/>
    <x v="2"/>
  </r>
  <r>
    <x v="0"/>
    <x v="2"/>
    <x v="24"/>
    <n v="0.24099999999999996"/>
    <n v="0.55500000000000005"/>
    <x v="0"/>
  </r>
  <r>
    <x v="0"/>
    <x v="2"/>
    <x v="7"/>
    <n v="4.9499999999999995E-2"/>
    <n v="0"/>
    <x v="3"/>
  </r>
  <r>
    <x v="0"/>
    <x v="2"/>
    <x v="25"/>
    <n v="0.93116666666666659"/>
    <n v="1"/>
    <x v="4"/>
  </r>
  <r>
    <x v="0"/>
    <x v="2"/>
    <x v="26"/>
    <n v="6.8500000000000005E-2"/>
    <n v="0.111"/>
    <x v="3"/>
  </r>
  <r>
    <x v="0"/>
    <x v="2"/>
    <x v="27"/>
    <n v="0.59778571428571425"/>
    <n v="0.77700000000000002"/>
    <x v="1"/>
  </r>
  <r>
    <x v="0"/>
    <x v="2"/>
    <x v="20"/>
    <n v="0.158"/>
    <n v="0.33300000000000002"/>
    <x v="2"/>
  </r>
  <r>
    <x v="1"/>
    <x v="0"/>
    <x v="1"/>
    <n v="0.34899999999999998"/>
    <n v="0.5"/>
    <x v="0"/>
  </r>
  <r>
    <x v="1"/>
    <x v="0"/>
    <x v="22"/>
    <n v="0.20799999999999999"/>
    <n v="0.3"/>
    <x v="2"/>
  </r>
  <r>
    <x v="1"/>
    <x v="0"/>
    <x v="3"/>
    <n v="0.45025000000000004"/>
    <n v="0.6"/>
    <x v="0"/>
  </r>
  <r>
    <x v="1"/>
    <x v="0"/>
    <x v="5"/>
    <n v="0.51433333333333342"/>
    <n v="0.7"/>
    <x v="1"/>
  </r>
  <r>
    <x v="1"/>
    <x v="0"/>
    <x v="6"/>
    <n v="0.13900000000000001"/>
    <n v="0.1"/>
    <x v="3"/>
  </r>
  <r>
    <x v="1"/>
    <x v="0"/>
    <x v="7"/>
    <n v="4.2000000000000003E-2"/>
    <n v="0"/>
    <x v="3"/>
  </r>
  <r>
    <x v="1"/>
    <x v="0"/>
    <x v="8"/>
    <n v="0.30399999999999999"/>
    <n v="0.4"/>
    <x v="2"/>
  </r>
  <r>
    <x v="1"/>
    <x v="0"/>
    <x v="10"/>
    <n v="0.17099999999999999"/>
    <n v="0.2"/>
    <x v="3"/>
  </r>
  <r>
    <x v="1"/>
    <x v="0"/>
    <x v="11"/>
    <n v="0.5958"/>
    <n v="0.9"/>
    <x v="4"/>
  </r>
  <r>
    <x v="1"/>
    <x v="0"/>
    <x v="12"/>
    <n v="0.58616666666666661"/>
    <n v="0.8"/>
    <x v="1"/>
  </r>
  <r>
    <x v="1"/>
    <x v="0"/>
    <x v="13"/>
    <n v="0.77422222222222226"/>
    <n v="1"/>
    <x v="4"/>
  </r>
  <r>
    <x v="1"/>
    <x v="1"/>
    <x v="14"/>
    <n v="0.65916666666666657"/>
    <n v="0.71399999999999997"/>
    <x v="1"/>
  </r>
  <r>
    <x v="1"/>
    <x v="1"/>
    <x v="15"/>
    <n v="0.44542857142857145"/>
    <n v="0.57099999999999995"/>
    <x v="0"/>
  </r>
  <r>
    <x v="1"/>
    <x v="1"/>
    <x v="16"/>
    <n v="0.106"/>
    <n v="0.28499999999999998"/>
    <x v="2"/>
  </r>
  <r>
    <x v="1"/>
    <x v="1"/>
    <x v="17"/>
    <n v="0.78316666666666668"/>
    <n v="1"/>
    <x v="4"/>
  </r>
  <r>
    <x v="1"/>
    <x v="1"/>
    <x v="18"/>
    <n v="3.1666666666666669E-2"/>
    <n v="0"/>
    <x v="3"/>
  </r>
  <r>
    <x v="1"/>
    <x v="1"/>
    <x v="19"/>
    <n v="6.7600000000000007E-2"/>
    <n v="0.14199999999999999"/>
    <x v="3"/>
  </r>
  <r>
    <x v="1"/>
    <x v="1"/>
    <x v="20"/>
    <n v="0.67616666666666658"/>
    <n v="0.85699999999999998"/>
    <x v="4"/>
  </r>
  <r>
    <x v="1"/>
    <x v="1"/>
    <x v="21"/>
    <n v="0.34125"/>
    <n v="0.42799999999999999"/>
    <x v="0"/>
  </r>
  <r>
    <x v="1"/>
    <x v="2"/>
    <x v="22"/>
    <n v="0.16700000000000001"/>
    <n v="0.14199999999999999"/>
    <x v="3"/>
  </r>
  <r>
    <x v="1"/>
    <x v="2"/>
    <x v="16"/>
    <n v="0.88249999999999995"/>
    <n v="0.85699999999999998"/>
    <x v="4"/>
  </r>
  <r>
    <x v="1"/>
    <x v="2"/>
    <x v="28"/>
    <n v="0.20799999999999999"/>
    <n v="0.28499999999999998"/>
    <x v="2"/>
  </r>
  <r>
    <x v="1"/>
    <x v="2"/>
    <x v="23"/>
    <n v="0.23066666666666669"/>
    <n v="0.42799999999999999"/>
    <x v="0"/>
  </r>
  <r>
    <x v="1"/>
    <x v="2"/>
    <x v="24"/>
    <n v="0.23559999999999998"/>
    <n v="0.57099999999999995"/>
    <x v="0"/>
  </r>
  <r>
    <x v="1"/>
    <x v="2"/>
    <x v="7"/>
    <n v="4.6000000000000006E-2"/>
    <n v="0"/>
    <x v="3"/>
  </r>
  <r>
    <x v="1"/>
    <x v="2"/>
    <x v="25"/>
    <n v="0.91183333333333338"/>
    <n v="1"/>
    <x v="4"/>
  </r>
  <r>
    <x v="1"/>
    <x v="2"/>
    <x v="27"/>
    <n v="0.57350000000000001"/>
    <n v="0.71399999999999997"/>
    <x v="1"/>
  </r>
  <r>
    <x v="2"/>
    <x v="0"/>
    <x v="0"/>
    <n v="0.36266666666666669"/>
    <n v="0.5"/>
    <x v="0"/>
  </r>
  <r>
    <x v="2"/>
    <x v="0"/>
    <x v="22"/>
    <n v="0.20300000000000001"/>
    <n v="0.1"/>
    <x v="3"/>
  </r>
  <r>
    <x v="2"/>
    <x v="0"/>
    <x v="3"/>
    <n v="0.50509090909090915"/>
    <n v="0.7"/>
    <x v="1"/>
  </r>
  <r>
    <x v="2"/>
    <x v="0"/>
    <x v="4"/>
    <n v="0.313"/>
    <n v="0.2"/>
    <x v="3"/>
  </r>
  <r>
    <x v="2"/>
    <x v="0"/>
    <x v="5"/>
    <n v="0.61663636363636354"/>
    <n v="0.8"/>
    <x v="1"/>
  </r>
  <r>
    <x v="2"/>
    <x v="0"/>
    <x v="8"/>
    <n v="0.3310909090909091"/>
    <n v="0.3"/>
    <x v="2"/>
  </r>
  <r>
    <x v="2"/>
    <x v="0"/>
    <x v="9"/>
    <n v="0.36"/>
    <n v="0.4"/>
    <x v="2"/>
  </r>
  <r>
    <x v="2"/>
    <x v="0"/>
    <x v="10"/>
    <n v="0.10188888888888888"/>
    <n v="0"/>
    <x v="3"/>
  </r>
  <r>
    <x v="2"/>
    <x v="0"/>
    <x v="11"/>
    <n v="0.48600000000000004"/>
    <n v="0.6"/>
    <x v="0"/>
  </r>
  <r>
    <x v="2"/>
    <x v="0"/>
    <x v="12"/>
    <n v="0.6699166666666666"/>
    <n v="0.9"/>
    <x v="4"/>
  </r>
  <r>
    <x v="2"/>
    <x v="0"/>
    <x v="13"/>
    <n v="0.77015000000000011"/>
    <n v="1"/>
    <x v="4"/>
  </r>
  <r>
    <x v="2"/>
    <x v="1"/>
    <x v="14"/>
    <n v="0.72345454545454535"/>
    <n v="0.85699999999999998"/>
    <x v="4"/>
  </r>
  <r>
    <x v="2"/>
    <x v="1"/>
    <x v="15"/>
    <n v="0.54692857142857143"/>
    <n v="0.57099999999999995"/>
    <x v="0"/>
  </r>
  <r>
    <x v="2"/>
    <x v="1"/>
    <x v="22"/>
    <n v="5.4999999999999997E-3"/>
    <n v="0"/>
    <x v="3"/>
  </r>
  <r>
    <x v="2"/>
    <x v="1"/>
    <x v="17"/>
    <n v="0.71839999999999993"/>
    <n v="0.71399999999999997"/>
    <x v="1"/>
  </r>
  <r>
    <x v="2"/>
    <x v="1"/>
    <x v="18"/>
    <n v="0.11542857142857141"/>
    <n v="0.28499999999999998"/>
    <x v="2"/>
  </r>
  <r>
    <x v="2"/>
    <x v="1"/>
    <x v="19"/>
    <n v="5.04E-2"/>
    <n v="0.14199999999999999"/>
    <x v="3"/>
  </r>
  <r>
    <x v="2"/>
    <x v="1"/>
    <x v="20"/>
    <n v="0.79699999999999982"/>
    <n v="1"/>
    <x v="4"/>
  </r>
  <r>
    <x v="2"/>
    <x v="1"/>
    <x v="21"/>
    <n v="0.33300000000000002"/>
    <n v="0.42799999999999999"/>
    <x v="0"/>
  </r>
  <r>
    <x v="2"/>
    <x v="2"/>
    <x v="22"/>
    <n v="0.13216666666666668"/>
    <n v="0.33300000000000002"/>
    <x v="2"/>
  </r>
  <r>
    <x v="2"/>
    <x v="2"/>
    <x v="16"/>
    <n v="0.91172727272727261"/>
    <n v="1"/>
    <x v="4"/>
  </r>
  <r>
    <x v="2"/>
    <x v="2"/>
    <x v="28"/>
    <n v="0.23649999999999999"/>
    <n v="0.44400000000000001"/>
    <x v="0"/>
  </r>
  <r>
    <x v="2"/>
    <x v="2"/>
    <x v="23"/>
    <n v="0.28127272727272729"/>
    <n v="0.66600000000000004"/>
    <x v="1"/>
  </r>
  <r>
    <x v="2"/>
    <x v="2"/>
    <x v="24"/>
    <n v="0.2465"/>
    <n v="0.55500000000000005"/>
    <x v="0"/>
  </r>
  <r>
    <x v="2"/>
    <x v="2"/>
    <x v="7"/>
    <n v="3.4000000000000002E-2"/>
    <n v="0.111"/>
    <x v="3"/>
  </r>
  <r>
    <x v="2"/>
    <x v="2"/>
    <x v="25"/>
    <n v="0.90863636363636358"/>
    <n v="0.88800000000000001"/>
    <x v="4"/>
  </r>
  <r>
    <x v="2"/>
    <x v="2"/>
    <x v="26"/>
    <n v="2.6250000000000002E-2"/>
    <n v="0"/>
    <x v="3"/>
  </r>
  <r>
    <x v="2"/>
    <x v="2"/>
    <x v="27"/>
    <n v="0.65184615384615374"/>
    <n v="0.77700000000000002"/>
    <x v="1"/>
  </r>
  <r>
    <x v="2"/>
    <x v="2"/>
    <x v="21"/>
    <n v="9.7333333333333327E-2"/>
    <n v="0.222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">
  <r>
    <x v="0"/>
    <x v="0"/>
    <n v="0"/>
    <n v="0"/>
    <n v="0"/>
    <n v="12"/>
    <x v="0"/>
    <x v="0"/>
    <x v="0"/>
    <n v="2.4000000000000004"/>
    <n v="0"/>
  </r>
  <r>
    <x v="1"/>
    <x v="1"/>
    <n v="0"/>
    <n v="0"/>
    <n v="0"/>
    <n v="15"/>
    <x v="0"/>
    <x v="1"/>
    <x v="1"/>
    <n v="3"/>
    <n v="2.3E-2"/>
  </r>
  <r>
    <x v="1"/>
    <x v="2"/>
    <n v="0"/>
    <n v="0"/>
    <n v="0"/>
    <n v="15"/>
    <x v="0"/>
    <x v="2"/>
    <x v="1"/>
    <n v="3"/>
    <n v="2.3E-2"/>
  </r>
  <r>
    <x v="0"/>
    <x v="3"/>
    <n v="0"/>
    <n v="0"/>
    <n v="0"/>
    <n v="18"/>
    <x v="0"/>
    <x v="3"/>
    <x v="1"/>
    <n v="3.6"/>
    <n v="6.9000000000000006E-2"/>
  </r>
  <r>
    <x v="0"/>
    <x v="4"/>
    <n v="0"/>
    <n v="0"/>
    <n v="0"/>
    <n v="18"/>
    <x v="0"/>
    <x v="4"/>
    <x v="0"/>
    <n v="3.6"/>
    <n v="6.9000000000000006E-2"/>
  </r>
  <r>
    <x v="0"/>
    <x v="5"/>
    <n v="1"/>
    <n v="0"/>
    <n v="1"/>
    <n v="14"/>
    <x v="0"/>
    <x v="5"/>
    <x v="1"/>
    <n v="3.6000000000000005"/>
    <n v="0.11600000000000001"/>
  </r>
  <r>
    <x v="2"/>
    <x v="6"/>
    <n v="0"/>
    <n v="1"/>
    <n v="0.5"/>
    <n v="19"/>
    <x v="0"/>
    <x v="3"/>
    <x v="1"/>
    <n v="4.2"/>
    <n v="0.13900000000000001"/>
  </r>
  <r>
    <x v="0"/>
    <x v="2"/>
    <n v="0"/>
    <n v="0"/>
    <n v="0"/>
    <n v="29"/>
    <x v="0"/>
    <x v="2"/>
    <x v="1"/>
    <n v="5.8000000000000007"/>
    <n v="0.16200000000000001"/>
  </r>
  <r>
    <x v="1"/>
    <x v="7"/>
    <n v="0"/>
    <n v="0"/>
    <n v="0"/>
    <n v="31"/>
    <x v="0"/>
    <x v="6"/>
    <x v="1"/>
    <n v="6.2"/>
    <n v="0.186"/>
  </r>
  <r>
    <x v="1"/>
    <x v="8"/>
    <n v="0"/>
    <n v="0"/>
    <n v="0"/>
    <n v="36"/>
    <x v="1"/>
    <x v="5"/>
    <x v="1"/>
    <n v="7.2"/>
    <n v="0.20899999999999999"/>
  </r>
  <r>
    <x v="2"/>
    <x v="9"/>
    <n v="0"/>
    <n v="2"/>
    <n v="1"/>
    <n v="37"/>
    <x v="1"/>
    <x v="7"/>
    <x v="1"/>
    <n v="8.2000000000000011"/>
    <n v="0.23200000000000001"/>
  </r>
  <r>
    <x v="0"/>
    <x v="3"/>
    <n v="0"/>
    <n v="2"/>
    <n v="1"/>
    <n v="40"/>
    <x v="1"/>
    <x v="3"/>
    <x v="1"/>
    <n v="8.8000000000000007"/>
    <n v="0.255"/>
  </r>
  <r>
    <x v="0"/>
    <x v="1"/>
    <n v="0"/>
    <n v="0"/>
    <n v="0"/>
    <n v="49"/>
    <x v="1"/>
    <x v="1"/>
    <x v="1"/>
    <n v="9.8000000000000007"/>
    <n v="0.27900000000000003"/>
  </r>
  <r>
    <x v="2"/>
    <x v="10"/>
    <n v="0"/>
    <n v="3"/>
    <n v="1.5"/>
    <n v="63"/>
    <x v="1"/>
    <x v="5"/>
    <x v="1"/>
    <n v="13.8"/>
    <n v="0.30199999999999999"/>
  </r>
  <r>
    <x v="2"/>
    <x v="11"/>
    <n v="1"/>
    <n v="0"/>
    <n v="1"/>
    <n v="68"/>
    <x v="1"/>
    <x v="5"/>
    <x v="1"/>
    <n v="14.400000000000002"/>
    <n v="0.32500000000000001"/>
  </r>
  <r>
    <x v="0"/>
    <x v="12"/>
    <n v="0"/>
    <n v="2"/>
    <n v="1"/>
    <n v="70"/>
    <x v="1"/>
    <x v="0"/>
    <x v="0"/>
    <n v="14.8"/>
    <n v="0.34799999999999998"/>
  </r>
  <r>
    <x v="2"/>
    <x v="13"/>
    <n v="0"/>
    <n v="1"/>
    <n v="0.5"/>
    <n v="77"/>
    <x v="1"/>
    <x v="2"/>
    <x v="1"/>
    <n v="15.8"/>
    <n v="0.372"/>
  </r>
  <r>
    <x v="2"/>
    <x v="14"/>
    <n v="0"/>
    <n v="0"/>
    <n v="0"/>
    <n v="79"/>
    <x v="1"/>
    <x v="8"/>
    <x v="0"/>
    <n v="15.8"/>
    <n v="0.372"/>
  </r>
  <r>
    <x v="0"/>
    <x v="15"/>
    <n v="0"/>
    <n v="1"/>
    <n v="0.5"/>
    <n v="95"/>
    <x v="2"/>
    <x v="0"/>
    <x v="0"/>
    <n v="19.399999999999999"/>
    <n v="0.41799999999999998"/>
  </r>
  <r>
    <x v="0"/>
    <x v="16"/>
    <n v="0"/>
    <n v="3"/>
    <n v="1.5"/>
    <n v="94"/>
    <x v="2"/>
    <x v="3"/>
    <x v="1"/>
    <n v="20"/>
    <n v="0.441"/>
  </r>
  <r>
    <x v="0"/>
    <x v="14"/>
    <n v="0"/>
    <n v="1"/>
    <n v="0.5"/>
    <n v="105"/>
    <x v="2"/>
    <x v="8"/>
    <x v="0"/>
    <n v="21.4"/>
    <n v="0.46500000000000002"/>
  </r>
  <r>
    <x v="0"/>
    <x v="17"/>
    <n v="3"/>
    <n v="0"/>
    <n v="3"/>
    <n v="106"/>
    <x v="2"/>
    <x v="8"/>
    <x v="0"/>
    <n v="23.6"/>
    <n v="0.48799999999999999"/>
  </r>
  <r>
    <x v="2"/>
    <x v="1"/>
    <n v="2"/>
    <n v="1"/>
    <n v="2.5"/>
    <n v="123"/>
    <x v="2"/>
    <x v="1"/>
    <x v="1"/>
    <n v="26.6"/>
    <n v="0.51100000000000001"/>
  </r>
  <r>
    <x v="0"/>
    <x v="5"/>
    <n v="2"/>
    <n v="0"/>
    <n v="2"/>
    <n v="152"/>
    <x v="2"/>
    <x v="5"/>
    <x v="1"/>
    <n v="32"/>
    <n v="0.53400000000000003"/>
  </r>
  <r>
    <x v="0"/>
    <x v="18"/>
    <n v="2"/>
    <n v="2"/>
    <n v="3"/>
    <n v="177"/>
    <x v="2"/>
    <x v="9"/>
    <x v="0"/>
    <n v="37.799999999999997"/>
    <n v="0.55800000000000005"/>
  </r>
  <r>
    <x v="1"/>
    <x v="19"/>
    <n v="0"/>
    <n v="2"/>
    <n v="1"/>
    <n v="230"/>
    <x v="2"/>
    <x v="10"/>
    <x v="1"/>
    <n v="46.8"/>
    <n v="0.58099999999999996"/>
  </r>
  <r>
    <x v="2"/>
    <x v="20"/>
    <n v="2"/>
    <n v="4"/>
    <n v="4"/>
    <n v="221"/>
    <x v="3"/>
    <x v="2"/>
    <x v="1"/>
    <n v="47.400000000000006"/>
    <n v="0.60399999999999998"/>
  </r>
  <r>
    <x v="0"/>
    <x v="18"/>
    <n v="4"/>
    <n v="1"/>
    <n v="4.5"/>
    <n v="248"/>
    <x v="3"/>
    <x v="9"/>
    <x v="0"/>
    <n v="53.2"/>
    <n v="0.627"/>
  </r>
  <r>
    <x v="0"/>
    <x v="16"/>
    <n v="0"/>
    <n v="0"/>
    <n v="0"/>
    <n v="294"/>
    <x v="3"/>
    <x v="3"/>
    <x v="1"/>
    <n v="58.800000000000004"/>
    <n v="0.65100000000000002"/>
  </r>
  <r>
    <x v="1"/>
    <x v="9"/>
    <n v="4"/>
    <n v="3"/>
    <n v="5.5"/>
    <n v="287"/>
    <x v="3"/>
    <x v="7"/>
    <x v="1"/>
    <n v="61.800000000000004"/>
    <n v="0.67400000000000004"/>
  </r>
  <r>
    <x v="1"/>
    <x v="6"/>
    <n v="0"/>
    <n v="1"/>
    <n v="0.5"/>
    <n v="317"/>
    <x v="3"/>
    <x v="3"/>
    <x v="1"/>
    <n v="63.800000000000004"/>
    <n v="0.69699999999999995"/>
  </r>
  <r>
    <x v="0"/>
    <x v="21"/>
    <n v="5"/>
    <n v="7"/>
    <n v="8.5"/>
    <n v="370"/>
    <x v="3"/>
    <x v="8"/>
    <x v="0"/>
    <n v="80.8"/>
    <n v="0.72"/>
  </r>
  <r>
    <x v="2"/>
    <x v="22"/>
    <n v="1"/>
    <n v="7"/>
    <n v="4.5"/>
    <n v="389"/>
    <x v="3"/>
    <x v="10"/>
    <x v="1"/>
    <n v="81.400000000000006"/>
    <n v="0.74399999999999999"/>
  </r>
  <r>
    <x v="0"/>
    <x v="4"/>
    <n v="2"/>
    <n v="4"/>
    <n v="4"/>
    <n v="455"/>
    <x v="3"/>
    <x v="4"/>
    <x v="0"/>
    <n v="94.2"/>
    <n v="0.76700000000000002"/>
  </r>
  <r>
    <x v="2"/>
    <x v="8"/>
    <n v="10"/>
    <n v="9"/>
    <n v="14.5"/>
    <n v="466"/>
    <x v="3"/>
    <x v="5"/>
    <x v="1"/>
    <n v="104.80000000000001"/>
    <n v="0.79"/>
  </r>
  <r>
    <x v="2"/>
    <x v="23"/>
    <n v="9"/>
    <n v="4"/>
    <n v="11"/>
    <n v="494"/>
    <x v="4"/>
    <x v="5"/>
    <x v="1"/>
    <n v="107.60000000000001"/>
    <n v="0.81299999999999994"/>
  </r>
  <r>
    <x v="0"/>
    <x v="24"/>
    <n v="5"/>
    <n v="8"/>
    <n v="9"/>
    <n v="515"/>
    <x v="4"/>
    <x v="5"/>
    <x v="1"/>
    <n v="110.2"/>
    <n v="0.83699999999999997"/>
  </r>
  <r>
    <x v="2"/>
    <x v="25"/>
    <n v="11"/>
    <n v="8"/>
    <n v="15"/>
    <n v="497"/>
    <x v="4"/>
    <x v="11"/>
    <x v="1"/>
    <n v="111.4"/>
    <n v="0.86"/>
  </r>
  <r>
    <x v="1"/>
    <x v="26"/>
    <n v="11"/>
    <n v="3"/>
    <n v="12.5"/>
    <n v="539"/>
    <x v="4"/>
    <x v="11"/>
    <x v="1"/>
    <n v="117.80000000000001"/>
    <n v="0.88300000000000001"/>
  </r>
  <r>
    <x v="1"/>
    <x v="27"/>
    <n v="7"/>
    <n v="9"/>
    <n v="11.5"/>
    <n v="544"/>
    <x v="4"/>
    <x v="6"/>
    <x v="1"/>
    <n v="118.00000000000001"/>
    <n v="0.90600000000000003"/>
  </r>
  <r>
    <x v="1"/>
    <x v="10"/>
    <n v="10"/>
    <n v="3"/>
    <n v="11.5"/>
    <n v="555"/>
    <x v="4"/>
    <x v="5"/>
    <x v="1"/>
    <n v="120.2"/>
    <n v="0.93"/>
  </r>
  <r>
    <x v="1"/>
    <x v="7"/>
    <n v="3"/>
    <n v="11"/>
    <n v="8.5"/>
    <n v="587"/>
    <x v="4"/>
    <x v="6"/>
    <x v="1"/>
    <n v="124.2"/>
    <n v="0.95299999999999996"/>
  </r>
  <r>
    <x v="0"/>
    <x v="28"/>
    <n v="8"/>
    <n v="4"/>
    <n v="10"/>
    <n v="808"/>
    <x v="4"/>
    <x v="0"/>
    <x v="0"/>
    <n v="169.60000000000002"/>
    <n v="0.97599999999999998"/>
  </r>
  <r>
    <x v="0"/>
    <x v="0"/>
    <n v="8"/>
    <n v="8"/>
    <n v="12"/>
    <n v="1003"/>
    <x v="4"/>
    <x v="0"/>
    <x v="0"/>
    <n v="210.20000000000002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">
  <r>
    <x v="0"/>
    <x v="0"/>
    <x v="0"/>
    <n v="0.35499999999999998"/>
    <n v="0.58299999999999996"/>
    <x v="0"/>
  </r>
  <r>
    <x v="0"/>
    <x v="0"/>
    <x v="1"/>
    <n v="0.34899999999999998"/>
    <n v="0.5"/>
    <x v="0"/>
  </r>
  <r>
    <x v="0"/>
    <x v="0"/>
    <x v="2"/>
    <n v="0.19600000000000001"/>
    <n v="0.16600000000000001"/>
    <x v="1"/>
  </r>
  <r>
    <x v="0"/>
    <x v="0"/>
    <x v="3"/>
    <n v="0.52349999999999997"/>
    <n v="0.75"/>
    <x v="2"/>
  </r>
  <r>
    <x v="0"/>
    <x v="0"/>
    <x v="4"/>
    <n v="0.19600000000000001"/>
    <n v="0.16600000000000001"/>
    <x v="1"/>
  </r>
  <r>
    <x v="0"/>
    <x v="0"/>
    <x v="5"/>
    <n v="0.46966666666666662"/>
    <n v="0.66600000000000004"/>
    <x v="2"/>
  </r>
  <r>
    <x v="0"/>
    <x v="0"/>
    <x v="6"/>
    <n v="0.26"/>
    <n v="0.33300000000000002"/>
    <x v="3"/>
  </r>
  <r>
    <x v="0"/>
    <x v="0"/>
    <x v="7"/>
    <n v="0.32300000000000001"/>
    <n v="0.41599999999999998"/>
    <x v="0"/>
  </r>
  <r>
    <x v="0"/>
    <x v="0"/>
    <x v="8"/>
    <n v="0.13200000000000001"/>
    <n v="8.3000000000000004E-2"/>
    <x v="1"/>
  </r>
  <r>
    <x v="0"/>
    <x v="0"/>
    <x v="9"/>
    <n v="8.7000000000000008E-2"/>
    <n v="0"/>
    <x v="1"/>
  </r>
  <r>
    <x v="0"/>
    <x v="0"/>
    <x v="10"/>
    <n v="0.68300000000000005"/>
    <n v="0.83299999999999996"/>
    <x v="4"/>
  </r>
  <r>
    <x v="0"/>
    <x v="0"/>
    <x v="11"/>
    <n v="0.71600000000000008"/>
    <n v="0.91600000000000004"/>
    <x v="4"/>
  </r>
  <r>
    <x v="0"/>
    <x v="0"/>
    <x v="12"/>
    <n v="0.8081666666666667"/>
    <n v="1"/>
    <x v="4"/>
  </r>
  <r>
    <x v="0"/>
    <x v="1"/>
    <x v="13"/>
    <n v="0.66966666666666663"/>
    <n v="0.66600000000000004"/>
    <x v="2"/>
  </r>
  <r>
    <x v="0"/>
    <x v="1"/>
    <x v="14"/>
    <n v="0.56333333333333335"/>
    <n v="0.5"/>
    <x v="0"/>
  </r>
  <r>
    <x v="0"/>
    <x v="1"/>
    <x v="15"/>
    <n v="0.91466666666666663"/>
    <n v="1"/>
    <x v="4"/>
  </r>
  <r>
    <x v="0"/>
    <x v="1"/>
    <x v="16"/>
    <n v="0.10366666666666667"/>
    <n v="0.16600000000000001"/>
    <x v="1"/>
  </r>
  <r>
    <x v="0"/>
    <x v="1"/>
    <x v="17"/>
    <n v="9.9666666666666667E-2"/>
    <n v="0"/>
    <x v="1"/>
  </r>
  <r>
    <x v="0"/>
    <x v="1"/>
    <x v="18"/>
    <n v="0.75"/>
    <n v="0.83299999999999996"/>
    <x v="4"/>
  </r>
  <r>
    <x v="0"/>
    <x v="1"/>
    <x v="19"/>
    <n v="0.29633333333333334"/>
    <n v="0.33300000000000002"/>
    <x v="3"/>
  </r>
  <r>
    <x v="0"/>
    <x v="2"/>
    <x v="20"/>
    <n v="0.85566666666666669"/>
    <n v="0.85699999999999998"/>
    <x v="4"/>
  </r>
  <r>
    <x v="0"/>
    <x v="2"/>
    <x v="21"/>
    <n v="0.27600000000000002"/>
    <n v="0.57099999999999995"/>
    <x v="0"/>
  </r>
  <r>
    <x v="0"/>
    <x v="2"/>
    <x v="22"/>
    <n v="0.26649999999999996"/>
    <n v="0.42799999999999999"/>
    <x v="0"/>
  </r>
  <r>
    <x v="0"/>
    <x v="2"/>
    <x v="6"/>
    <n v="2.5999999999999999E-2"/>
    <n v="0"/>
    <x v="1"/>
  </r>
  <r>
    <x v="0"/>
    <x v="2"/>
    <x v="23"/>
    <n v="0.96433333333333326"/>
    <n v="1"/>
    <x v="4"/>
  </r>
  <r>
    <x v="0"/>
    <x v="2"/>
    <x v="24"/>
    <n v="9.2999999999999999E-2"/>
    <n v="0.14199999999999999"/>
    <x v="1"/>
  </r>
  <r>
    <x v="0"/>
    <x v="2"/>
    <x v="25"/>
    <n v="0.67600000000000005"/>
    <n v="0.71399999999999997"/>
    <x v="2"/>
  </r>
  <r>
    <x v="0"/>
    <x v="2"/>
    <x v="18"/>
    <n v="0.2"/>
    <n v="0.28499999999999998"/>
    <x v="3"/>
  </r>
  <r>
    <x v="1"/>
    <x v="0"/>
    <x v="1"/>
    <n v="0.3725"/>
    <n v="0.55500000000000005"/>
    <x v="0"/>
  </r>
  <r>
    <x v="1"/>
    <x v="0"/>
    <x v="2"/>
    <n v="0.152"/>
    <n v="0"/>
    <x v="1"/>
  </r>
  <r>
    <x v="1"/>
    <x v="0"/>
    <x v="5"/>
    <n v="0.49100000000000005"/>
    <n v="0.66600000000000004"/>
    <x v="2"/>
  </r>
  <r>
    <x v="1"/>
    <x v="0"/>
    <x v="6"/>
    <n v="0.17249999999999999"/>
    <n v="0.111"/>
    <x v="1"/>
  </r>
  <r>
    <x v="1"/>
    <x v="0"/>
    <x v="7"/>
    <n v="0.35499999999999998"/>
    <n v="0.44400000000000001"/>
    <x v="0"/>
  </r>
  <r>
    <x v="1"/>
    <x v="0"/>
    <x v="8"/>
    <n v="0.222"/>
    <n v="0.33300000000000002"/>
    <x v="3"/>
  </r>
  <r>
    <x v="1"/>
    <x v="0"/>
    <x v="9"/>
    <n v="0.17933333333333334"/>
    <n v="0.222"/>
    <x v="3"/>
  </r>
  <r>
    <x v="1"/>
    <x v="0"/>
    <x v="10"/>
    <n v="0.59799999999999998"/>
    <n v="0.77700000000000002"/>
    <x v="2"/>
  </r>
  <r>
    <x v="1"/>
    <x v="0"/>
    <x v="11"/>
    <n v="0.72650000000000003"/>
    <n v="0.88800000000000001"/>
    <x v="4"/>
  </r>
  <r>
    <x v="1"/>
    <x v="0"/>
    <x v="12"/>
    <n v="0.88150000000000006"/>
    <n v="1"/>
    <x v="4"/>
  </r>
  <r>
    <x v="1"/>
    <x v="1"/>
    <x v="13"/>
    <n v="0.82799999999999996"/>
    <n v="0.875"/>
    <x v="4"/>
  </r>
  <r>
    <x v="1"/>
    <x v="1"/>
    <x v="14"/>
    <n v="0.44500000000000001"/>
    <n v="0.625"/>
    <x v="2"/>
  </r>
  <r>
    <x v="1"/>
    <x v="1"/>
    <x v="20"/>
    <n v="0.13200000000000001"/>
    <n v="0.125"/>
    <x v="1"/>
  </r>
  <r>
    <x v="1"/>
    <x v="1"/>
    <x v="15"/>
    <n v="0.871"/>
    <n v="1"/>
    <x v="4"/>
  </r>
  <r>
    <x v="1"/>
    <x v="1"/>
    <x v="16"/>
    <n v="0.17799999999999999"/>
    <n v="0.375"/>
    <x v="3"/>
  </r>
  <r>
    <x v="1"/>
    <x v="1"/>
    <x v="17"/>
    <n v="0.13999999999999999"/>
    <n v="0.25"/>
    <x v="3"/>
  </r>
  <r>
    <x v="1"/>
    <x v="1"/>
    <x v="26"/>
    <n v="0.08"/>
    <n v="0"/>
    <x v="1"/>
  </r>
  <r>
    <x v="1"/>
    <x v="1"/>
    <x v="18"/>
    <n v="0.65366666666666662"/>
    <n v="0.75"/>
    <x v="2"/>
  </r>
  <r>
    <x v="1"/>
    <x v="1"/>
    <x v="19"/>
    <n v="0.33899999999999997"/>
    <n v="0.5"/>
    <x v="0"/>
  </r>
  <r>
    <x v="1"/>
    <x v="2"/>
    <x v="27"/>
    <n v="0.13900000000000001"/>
    <n v="0.14199999999999999"/>
    <x v="1"/>
  </r>
  <r>
    <x v="1"/>
    <x v="2"/>
    <x v="20"/>
    <n v="0.80666666666666664"/>
    <n v="0.85699999999999998"/>
    <x v="4"/>
  </r>
  <r>
    <x v="1"/>
    <x v="2"/>
    <x v="21"/>
    <n v="0.29233333333333333"/>
    <n v="0.57099999999999995"/>
    <x v="0"/>
  </r>
  <r>
    <x v="1"/>
    <x v="2"/>
    <x v="17"/>
    <n v="0.14899999999999999"/>
    <n v="0.28499999999999998"/>
    <x v="3"/>
  </r>
  <r>
    <x v="1"/>
    <x v="2"/>
    <x v="22"/>
    <n v="0.28000000000000003"/>
    <n v="0.42799999999999999"/>
    <x v="0"/>
  </r>
  <r>
    <x v="1"/>
    <x v="2"/>
    <x v="23"/>
    <n v="0.91500000000000004"/>
    <n v="1"/>
    <x v="4"/>
  </r>
  <r>
    <x v="1"/>
    <x v="2"/>
    <x v="24"/>
    <n v="0.08"/>
    <n v="0"/>
    <x v="1"/>
  </r>
  <r>
    <x v="1"/>
    <x v="2"/>
    <x v="25"/>
    <n v="0.60175000000000001"/>
    <n v="0.71399999999999997"/>
    <x v="2"/>
  </r>
  <r>
    <x v="2"/>
    <x v="0"/>
    <x v="0"/>
    <n v="0.29649999999999999"/>
    <n v="0.375"/>
    <x v="3"/>
  </r>
  <r>
    <x v="2"/>
    <x v="0"/>
    <x v="3"/>
    <n v="0.5"/>
    <n v="0.625"/>
    <x v="2"/>
  </r>
  <r>
    <x v="2"/>
    <x v="0"/>
    <x v="5"/>
    <n v="0.45999999999999996"/>
    <n v="0.5"/>
    <x v="0"/>
  </r>
  <r>
    <x v="2"/>
    <x v="0"/>
    <x v="6"/>
    <n v="0.13900000000000001"/>
    <n v="0.125"/>
    <x v="1"/>
  </r>
  <r>
    <x v="2"/>
    <x v="0"/>
    <x v="8"/>
    <n v="0.11899999999999999"/>
    <n v="0"/>
    <x v="1"/>
  </r>
  <r>
    <x v="2"/>
    <x v="0"/>
    <x v="9"/>
    <n v="0.16"/>
    <n v="0.25"/>
    <x v="3"/>
  </r>
  <r>
    <x v="2"/>
    <x v="0"/>
    <x v="10"/>
    <n v="0.83499999999999996"/>
    <n v="0.875"/>
    <x v="4"/>
  </r>
  <r>
    <x v="2"/>
    <x v="0"/>
    <x v="11"/>
    <n v="0.73266666666666669"/>
    <n v="0.75"/>
    <x v="2"/>
  </r>
  <r>
    <x v="2"/>
    <x v="0"/>
    <x v="12"/>
    <n v="0.91899999999999993"/>
    <n v="1"/>
    <x v="4"/>
  </r>
  <r>
    <x v="2"/>
    <x v="1"/>
    <x v="13"/>
    <n v="0.84433333333333349"/>
    <n v="0.83299999999999996"/>
    <x v="4"/>
  </r>
  <r>
    <x v="2"/>
    <x v="1"/>
    <x v="14"/>
    <n v="0.50675000000000003"/>
    <n v="0.5"/>
    <x v="0"/>
  </r>
  <r>
    <x v="2"/>
    <x v="1"/>
    <x v="15"/>
    <n v="0.91100000000000003"/>
    <n v="1"/>
    <x v="4"/>
  </r>
  <r>
    <x v="2"/>
    <x v="1"/>
    <x v="16"/>
    <n v="0.14899999999999999"/>
    <n v="0"/>
    <x v="1"/>
  </r>
  <r>
    <x v="2"/>
    <x v="1"/>
    <x v="17"/>
    <n v="0.153"/>
    <n v="0.16600000000000001"/>
    <x v="1"/>
  </r>
  <r>
    <x v="2"/>
    <x v="1"/>
    <x v="18"/>
    <n v="0.70099999999999996"/>
    <n v="0.66600000000000004"/>
    <x v="2"/>
  </r>
  <r>
    <x v="2"/>
    <x v="1"/>
    <x v="19"/>
    <n v="0.32600000000000001"/>
    <n v="0.33300000000000002"/>
    <x v="3"/>
  </r>
  <r>
    <x v="2"/>
    <x v="2"/>
    <x v="27"/>
    <n v="0.26"/>
    <n v="0.33300000000000002"/>
    <x v="3"/>
  </r>
  <r>
    <x v="2"/>
    <x v="2"/>
    <x v="20"/>
    <n v="0.88700000000000001"/>
    <n v="0.83299999999999996"/>
    <x v="4"/>
  </r>
  <r>
    <x v="2"/>
    <x v="2"/>
    <x v="21"/>
    <n v="0.27366666666666667"/>
    <n v="0.5"/>
    <x v="0"/>
  </r>
  <r>
    <x v="2"/>
    <x v="2"/>
    <x v="6"/>
    <n v="7.2999999999999995E-2"/>
    <n v="0"/>
    <x v="1"/>
  </r>
  <r>
    <x v="2"/>
    <x v="2"/>
    <x v="23"/>
    <n v="0.90466666666666662"/>
    <n v="1"/>
    <x v="4"/>
  </r>
  <r>
    <x v="2"/>
    <x v="2"/>
    <x v="25"/>
    <n v="0.49533333333333335"/>
    <n v="0.66600000000000004"/>
    <x v="2"/>
  </r>
  <r>
    <x v="2"/>
    <x v="2"/>
    <x v="18"/>
    <n v="0.08"/>
    <n v="0.16600000000000001"/>
    <x v="1"/>
  </r>
  <r>
    <x v="3"/>
    <x v="0"/>
    <x v="0"/>
    <n v="0.222"/>
    <n v="0.4"/>
    <x v="3"/>
  </r>
  <r>
    <x v="3"/>
    <x v="0"/>
    <x v="2"/>
    <n v="0.19600000000000001"/>
    <n v="0.2"/>
    <x v="1"/>
  </r>
  <r>
    <x v="3"/>
    <x v="0"/>
    <x v="3"/>
    <n v="0.40933333333333333"/>
    <n v="0.6"/>
    <x v="0"/>
  </r>
  <r>
    <x v="3"/>
    <x v="0"/>
    <x v="4"/>
    <n v="0.19600000000000001"/>
    <n v="0.2"/>
    <x v="1"/>
  </r>
  <r>
    <x v="3"/>
    <x v="0"/>
    <x v="5"/>
    <n v="0.46249999999999997"/>
    <n v="0.8"/>
    <x v="2"/>
  </r>
  <r>
    <x v="3"/>
    <x v="0"/>
    <x v="26"/>
    <n v="1.6E-2"/>
    <n v="0"/>
    <x v="1"/>
  </r>
  <r>
    <x v="3"/>
    <x v="0"/>
    <x v="7"/>
    <n v="0.28880000000000006"/>
    <n v="0.5"/>
    <x v="0"/>
  </r>
  <r>
    <x v="3"/>
    <x v="0"/>
    <x v="9"/>
    <n v="8.1499999999999989E-2"/>
    <n v="0.1"/>
    <x v="1"/>
  </r>
  <r>
    <x v="3"/>
    <x v="0"/>
    <x v="10"/>
    <n v="0.45366666666666666"/>
    <n v="0.7"/>
    <x v="2"/>
  </r>
  <r>
    <x v="3"/>
    <x v="0"/>
    <x v="11"/>
    <n v="0.57325000000000004"/>
    <n v="0.9"/>
    <x v="4"/>
  </r>
  <r>
    <x v="3"/>
    <x v="0"/>
    <x v="12"/>
    <n v="0.68400000000000005"/>
    <n v="1"/>
    <x v="4"/>
  </r>
  <r>
    <x v="3"/>
    <x v="1"/>
    <x v="13"/>
    <n v="0.63149999999999995"/>
    <n v="0.83299999999999996"/>
    <x v="4"/>
  </r>
  <r>
    <x v="3"/>
    <x v="1"/>
    <x v="14"/>
    <n v="0.41960000000000008"/>
    <n v="0.5"/>
    <x v="0"/>
  </r>
  <r>
    <x v="3"/>
    <x v="1"/>
    <x v="15"/>
    <n v="0.83400000000000007"/>
    <n v="1"/>
    <x v="4"/>
  </r>
  <r>
    <x v="3"/>
    <x v="1"/>
    <x v="16"/>
    <n v="9.1333333333333336E-2"/>
    <n v="0.16600000000000001"/>
    <x v="1"/>
  </r>
  <r>
    <x v="3"/>
    <x v="1"/>
    <x v="17"/>
    <n v="1.8333333333333333E-2"/>
    <n v="0"/>
    <x v="1"/>
  </r>
  <r>
    <x v="3"/>
    <x v="1"/>
    <x v="18"/>
    <n v="0.624"/>
    <n v="0.66600000000000004"/>
    <x v="2"/>
  </r>
  <r>
    <x v="3"/>
    <x v="1"/>
    <x v="19"/>
    <n v="0.247"/>
    <n v="0.33300000000000002"/>
    <x v="3"/>
  </r>
  <r>
    <x v="3"/>
    <x v="2"/>
    <x v="27"/>
    <n v="0.13900000000000001"/>
    <n v="0.14199999999999999"/>
    <x v="1"/>
  </r>
  <r>
    <x v="3"/>
    <x v="2"/>
    <x v="20"/>
    <n v="0.82899999999999996"/>
    <n v="0.85699999999999998"/>
    <x v="4"/>
  </r>
  <r>
    <x v="3"/>
    <x v="2"/>
    <x v="21"/>
    <n v="0.28900000000000003"/>
    <n v="0.57099999999999995"/>
    <x v="0"/>
  </r>
  <r>
    <x v="3"/>
    <x v="2"/>
    <x v="22"/>
    <n v="0.19600000000000001"/>
    <n v="0.42799999999999999"/>
    <x v="0"/>
  </r>
  <r>
    <x v="3"/>
    <x v="2"/>
    <x v="23"/>
    <n v="0.93424999999999991"/>
    <n v="1"/>
    <x v="4"/>
  </r>
  <r>
    <x v="3"/>
    <x v="2"/>
    <x v="24"/>
    <n v="8.0000000000000002E-3"/>
    <n v="0"/>
    <x v="1"/>
  </r>
  <r>
    <x v="3"/>
    <x v="2"/>
    <x v="25"/>
    <n v="0.61199999999999999"/>
    <n v="0.71399999999999997"/>
    <x v="2"/>
  </r>
  <r>
    <x v="3"/>
    <x v="2"/>
    <x v="18"/>
    <n v="0.152"/>
    <n v="0.28499999999999998"/>
    <x v="3"/>
  </r>
  <r>
    <x v="4"/>
    <x v="0"/>
    <x v="27"/>
    <n v="0.20799999999999999"/>
    <n v="0.33300000000000002"/>
    <x v="3"/>
  </r>
  <r>
    <x v="4"/>
    <x v="0"/>
    <x v="3"/>
    <n v="0.50350000000000006"/>
    <n v="0.55500000000000005"/>
    <x v="0"/>
  </r>
  <r>
    <x v="4"/>
    <x v="0"/>
    <x v="5"/>
    <n v="0.53366666666666662"/>
    <n v="0.66600000000000004"/>
    <x v="2"/>
  </r>
  <r>
    <x v="4"/>
    <x v="0"/>
    <x v="26"/>
    <n v="0.13900000000000001"/>
    <n v="0.111"/>
    <x v="1"/>
  </r>
  <r>
    <x v="4"/>
    <x v="0"/>
    <x v="6"/>
    <n v="4.2000000000000003E-2"/>
    <n v="0"/>
    <x v="1"/>
  </r>
  <r>
    <x v="4"/>
    <x v="0"/>
    <x v="7"/>
    <n v="0.32750000000000001"/>
    <n v="0.44400000000000001"/>
    <x v="0"/>
  </r>
  <r>
    <x v="4"/>
    <x v="0"/>
    <x v="9"/>
    <n v="0.1842"/>
    <n v="0.222"/>
    <x v="3"/>
  </r>
  <r>
    <x v="4"/>
    <x v="0"/>
    <x v="10"/>
    <n v="0.68"/>
    <n v="0.88800000000000001"/>
    <x v="4"/>
  </r>
  <r>
    <x v="4"/>
    <x v="0"/>
    <x v="11"/>
    <n v="0.64666666666666661"/>
    <n v="0.77700000000000002"/>
    <x v="2"/>
  </r>
  <r>
    <x v="4"/>
    <x v="0"/>
    <x v="12"/>
    <n v="0.82066666666666654"/>
    <n v="1"/>
    <x v="4"/>
  </r>
  <r>
    <x v="4"/>
    <x v="1"/>
    <x v="13"/>
    <n v="0.7363333333333334"/>
    <n v="0.83299999999999996"/>
    <x v="4"/>
  </r>
  <r>
    <x v="4"/>
    <x v="1"/>
    <x v="14"/>
    <n v="0.44733333333333336"/>
    <n v="0.5"/>
    <x v="0"/>
  </r>
  <r>
    <x v="4"/>
    <x v="1"/>
    <x v="15"/>
    <n v="0.79900000000000004"/>
    <n v="1"/>
    <x v="4"/>
  </r>
  <r>
    <x v="4"/>
    <x v="1"/>
    <x v="16"/>
    <n v="1.6E-2"/>
    <n v="0"/>
    <x v="1"/>
  </r>
  <r>
    <x v="4"/>
    <x v="1"/>
    <x v="17"/>
    <n v="4.3999999999999997E-2"/>
    <n v="0.16600000000000001"/>
    <x v="1"/>
  </r>
  <r>
    <x v="4"/>
    <x v="1"/>
    <x v="18"/>
    <n v="0.63800000000000001"/>
    <n v="0.66600000000000004"/>
    <x v="2"/>
  </r>
  <r>
    <x v="4"/>
    <x v="1"/>
    <x v="19"/>
    <n v="0.34950000000000003"/>
    <n v="0.33300000000000002"/>
    <x v="3"/>
  </r>
  <r>
    <x v="4"/>
    <x v="2"/>
    <x v="20"/>
    <n v="0.91199999999999992"/>
    <n v="0.83299999999999996"/>
    <x v="4"/>
  </r>
  <r>
    <x v="4"/>
    <x v="2"/>
    <x v="28"/>
    <n v="0.20799999999999999"/>
    <n v="0.16600000000000001"/>
    <x v="1"/>
  </r>
  <r>
    <x v="4"/>
    <x v="2"/>
    <x v="21"/>
    <n v="0.24833333333333338"/>
    <n v="0.5"/>
    <x v="0"/>
  </r>
  <r>
    <x v="4"/>
    <x v="2"/>
    <x v="22"/>
    <n v="0.24600000000000002"/>
    <n v="0.33300000000000002"/>
    <x v="3"/>
  </r>
  <r>
    <x v="4"/>
    <x v="2"/>
    <x v="6"/>
    <n v="6.7500000000000004E-2"/>
    <n v="0"/>
    <x v="1"/>
  </r>
  <r>
    <x v="4"/>
    <x v="2"/>
    <x v="23"/>
    <n v="0.94600000000000006"/>
    <n v="1"/>
    <x v="4"/>
  </r>
  <r>
    <x v="4"/>
    <x v="2"/>
    <x v="25"/>
    <n v="0.58799999999999997"/>
    <n v="0.66600000000000004"/>
    <x v="2"/>
  </r>
  <r>
    <x v="5"/>
    <x v="0"/>
    <x v="0"/>
    <n v="0.34399999999999997"/>
    <n v="0.28499999999999998"/>
    <x v="3"/>
  </r>
  <r>
    <x v="5"/>
    <x v="0"/>
    <x v="3"/>
    <n v="0.40799999999999997"/>
    <n v="0.42799999999999999"/>
    <x v="0"/>
  </r>
  <r>
    <x v="5"/>
    <x v="0"/>
    <x v="5"/>
    <n v="0.58574999999999999"/>
    <n v="0.71399999999999997"/>
    <x v="2"/>
  </r>
  <r>
    <x v="5"/>
    <x v="0"/>
    <x v="7"/>
    <n v="0.33050000000000002"/>
    <n v="0.14199999999999999"/>
    <x v="1"/>
  </r>
  <r>
    <x v="5"/>
    <x v="0"/>
    <x v="9"/>
    <n v="0.109"/>
    <n v="0"/>
    <x v="1"/>
  </r>
  <r>
    <x v="5"/>
    <x v="0"/>
    <x v="10"/>
    <n v="0.5"/>
    <n v="0.57099999999999995"/>
    <x v="0"/>
  </r>
  <r>
    <x v="5"/>
    <x v="0"/>
    <x v="11"/>
    <n v="0.58650000000000002"/>
    <n v="0.85699999999999998"/>
    <x v="4"/>
  </r>
  <r>
    <x v="5"/>
    <x v="0"/>
    <x v="12"/>
    <n v="0.75772727272727269"/>
    <n v="1"/>
    <x v="4"/>
  </r>
  <r>
    <x v="5"/>
    <x v="1"/>
    <x v="13"/>
    <n v="0.66425000000000001"/>
    <n v="0.71399999999999997"/>
    <x v="2"/>
  </r>
  <r>
    <x v="5"/>
    <x v="1"/>
    <x v="14"/>
    <n v="0.45128571428571423"/>
    <n v="0.57099999999999995"/>
    <x v="0"/>
  </r>
  <r>
    <x v="5"/>
    <x v="1"/>
    <x v="27"/>
    <n v="5.4999999999999997E-3"/>
    <n v="0"/>
    <x v="1"/>
  </r>
  <r>
    <x v="5"/>
    <x v="1"/>
    <x v="15"/>
    <n v="0.72399999999999987"/>
    <n v="0.85699999999999998"/>
    <x v="4"/>
  </r>
  <r>
    <x v="5"/>
    <x v="1"/>
    <x v="16"/>
    <n v="8.2000000000000003E-2"/>
    <n v="0.28499999999999998"/>
    <x v="3"/>
  </r>
  <r>
    <x v="5"/>
    <x v="1"/>
    <x v="17"/>
    <n v="7.5999999999999998E-2"/>
    <n v="0.14199999999999999"/>
    <x v="1"/>
  </r>
  <r>
    <x v="5"/>
    <x v="1"/>
    <x v="18"/>
    <n v="0.73275000000000001"/>
    <n v="1"/>
    <x v="4"/>
  </r>
  <r>
    <x v="5"/>
    <x v="1"/>
    <x v="19"/>
    <n v="0.33324999999999999"/>
    <n v="0.42799999999999999"/>
    <x v="0"/>
  </r>
  <r>
    <x v="5"/>
    <x v="2"/>
    <x v="27"/>
    <n v="0.16700000000000001"/>
    <n v="0.16600000000000001"/>
    <x v="1"/>
  </r>
  <r>
    <x v="5"/>
    <x v="2"/>
    <x v="20"/>
    <n v="0.91449999999999987"/>
    <n v="1"/>
    <x v="4"/>
  </r>
  <r>
    <x v="5"/>
    <x v="2"/>
    <x v="21"/>
    <n v="0.26"/>
    <n v="0.33300000000000002"/>
    <x v="3"/>
  </r>
  <r>
    <x v="5"/>
    <x v="2"/>
    <x v="22"/>
    <n v="0.28799999999999998"/>
    <n v="0.5"/>
    <x v="0"/>
  </r>
  <r>
    <x v="5"/>
    <x v="2"/>
    <x v="23"/>
    <n v="0.8902500000000001"/>
    <n v="0.83299999999999996"/>
    <x v="4"/>
  </r>
  <r>
    <x v="5"/>
    <x v="2"/>
    <x v="24"/>
    <n v="2.1000000000000001E-2"/>
    <n v="0"/>
    <x v="1"/>
  </r>
  <r>
    <x v="5"/>
    <x v="2"/>
    <x v="25"/>
    <n v="0.61357142857142855"/>
    <n v="0.66600000000000004"/>
    <x v="2"/>
  </r>
  <r>
    <x v="6"/>
    <x v="0"/>
    <x v="0"/>
    <n v="0.372"/>
    <n v="0.5"/>
    <x v="0"/>
  </r>
  <r>
    <x v="6"/>
    <x v="0"/>
    <x v="27"/>
    <n v="0.20300000000000001"/>
    <n v="0.1"/>
    <x v="1"/>
  </r>
  <r>
    <x v="6"/>
    <x v="0"/>
    <x v="3"/>
    <n v="0.54079999999999995"/>
    <n v="0.7"/>
    <x v="2"/>
  </r>
  <r>
    <x v="6"/>
    <x v="0"/>
    <x v="4"/>
    <n v="0.313"/>
    <n v="0.2"/>
    <x v="1"/>
  </r>
  <r>
    <x v="6"/>
    <x v="0"/>
    <x v="5"/>
    <n v="0.60625000000000007"/>
    <n v="0.8"/>
    <x v="2"/>
  </r>
  <r>
    <x v="6"/>
    <x v="0"/>
    <x v="7"/>
    <n v="0.34549999999999997"/>
    <n v="0.3"/>
    <x v="3"/>
  </r>
  <r>
    <x v="6"/>
    <x v="0"/>
    <x v="8"/>
    <n v="0.36"/>
    <n v="0.4"/>
    <x v="3"/>
  </r>
  <r>
    <x v="6"/>
    <x v="0"/>
    <x v="9"/>
    <n v="0.09"/>
    <n v="0"/>
    <x v="1"/>
  </r>
  <r>
    <x v="6"/>
    <x v="0"/>
    <x v="10"/>
    <n v="0.46500000000000002"/>
    <n v="0.6"/>
    <x v="0"/>
  </r>
  <r>
    <x v="6"/>
    <x v="0"/>
    <x v="11"/>
    <n v="0.63549999999999995"/>
    <n v="0.9"/>
    <x v="4"/>
  </r>
  <r>
    <x v="6"/>
    <x v="0"/>
    <x v="12"/>
    <n v="0.84925000000000006"/>
    <n v="1"/>
    <x v="4"/>
  </r>
  <r>
    <x v="6"/>
    <x v="1"/>
    <x v="13"/>
    <n v="0.74299999999999999"/>
    <n v="0.83299999999999996"/>
    <x v="4"/>
  </r>
  <r>
    <x v="6"/>
    <x v="1"/>
    <x v="14"/>
    <n v="0.63200000000000001"/>
    <n v="0.5"/>
    <x v="0"/>
  </r>
  <r>
    <x v="6"/>
    <x v="1"/>
    <x v="15"/>
    <n v="0.68274999999999997"/>
    <n v="0.66600000000000004"/>
    <x v="2"/>
  </r>
  <r>
    <x v="6"/>
    <x v="1"/>
    <x v="16"/>
    <n v="0.16"/>
    <n v="0.16600000000000001"/>
    <x v="1"/>
  </r>
  <r>
    <x v="6"/>
    <x v="1"/>
    <x v="17"/>
    <n v="3.6999999999999998E-2"/>
    <n v="0"/>
    <x v="1"/>
  </r>
  <r>
    <x v="6"/>
    <x v="1"/>
    <x v="18"/>
    <n v="0.79560000000000008"/>
    <n v="1"/>
    <x v="4"/>
  </r>
  <r>
    <x v="6"/>
    <x v="1"/>
    <x v="19"/>
    <n v="0.34766666666666662"/>
    <n v="0.33300000000000002"/>
    <x v="3"/>
  </r>
  <r>
    <x v="6"/>
    <x v="2"/>
    <x v="27"/>
    <n v="0.106"/>
    <n v="0.33300000000000002"/>
    <x v="3"/>
  </r>
  <r>
    <x v="6"/>
    <x v="2"/>
    <x v="20"/>
    <n v="0.91049999999999998"/>
    <n v="0.88800000000000001"/>
    <x v="4"/>
  </r>
  <r>
    <x v="6"/>
    <x v="2"/>
    <x v="28"/>
    <n v="0.23649999999999999"/>
    <n v="0.55500000000000005"/>
    <x v="0"/>
  </r>
  <r>
    <x v="6"/>
    <x v="2"/>
    <x v="21"/>
    <n v="0.28249999999999997"/>
    <n v="0.66600000000000004"/>
    <x v="2"/>
  </r>
  <r>
    <x v="6"/>
    <x v="2"/>
    <x v="22"/>
    <n v="0.23249999999999998"/>
    <n v="0.44400000000000001"/>
    <x v="0"/>
  </r>
  <r>
    <x v="6"/>
    <x v="2"/>
    <x v="6"/>
    <n v="3.4000000000000002E-2"/>
    <n v="0.111"/>
    <x v="1"/>
  </r>
  <r>
    <x v="6"/>
    <x v="2"/>
    <x v="23"/>
    <n v="0.9335"/>
    <n v="1"/>
    <x v="4"/>
  </r>
  <r>
    <x v="6"/>
    <x v="2"/>
    <x v="24"/>
    <n v="2.8000000000000001E-2"/>
    <n v="0"/>
    <x v="1"/>
  </r>
  <r>
    <x v="6"/>
    <x v="2"/>
    <x v="25"/>
    <n v="0.69825000000000004"/>
    <n v="0.77700000000000002"/>
    <x v="2"/>
  </r>
  <r>
    <x v="6"/>
    <x v="2"/>
    <x v="19"/>
    <n v="9.7333333333333327E-2"/>
    <n v="0.222"/>
    <x v="3"/>
  </r>
  <r>
    <x v="7"/>
    <x v="0"/>
    <x v="3"/>
    <n v="0.54266666666666674"/>
    <n v="0.4"/>
    <x v="3"/>
  </r>
  <r>
    <x v="7"/>
    <x v="0"/>
    <x v="5"/>
    <n v="0.67166666666666675"/>
    <n v="0.6"/>
    <x v="0"/>
  </r>
  <r>
    <x v="7"/>
    <x v="0"/>
    <x v="7"/>
    <n v="0.247"/>
    <n v="0.2"/>
    <x v="1"/>
  </r>
  <r>
    <x v="7"/>
    <x v="0"/>
    <x v="9"/>
    <n v="9.774999999999999E-2"/>
    <n v="0"/>
    <x v="1"/>
  </r>
  <r>
    <x v="7"/>
    <x v="0"/>
    <x v="11"/>
    <n v="0.94"/>
    <n v="1"/>
    <x v="4"/>
  </r>
  <r>
    <x v="7"/>
    <x v="0"/>
    <x v="12"/>
    <n v="0.73420000000000007"/>
    <n v="0.8"/>
    <x v="2"/>
  </r>
  <r>
    <x v="7"/>
    <x v="1"/>
    <x v="13"/>
    <n v="0.77633333333333343"/>
    <n v="0.8"/>
    <x v="2"/>
  </r>
  <r>
    <x v="7"/>
    <x v="1"/>
    <x v="14"/>
    <n v="0.65666666666666673"/>
    <n v="0.4"/>
    <x v="3"/>
  </r>
  <r>
    <x v="7"/>
    <x v="1"/>
    <x v="15"/>
    <n v="0.76033333333333319"/>
    <n v="0.6"/>
    <x v="0"/>
  </r>
  <r>
    <x v="7"/>
    <x v="1"/>
    <x v="17"/>
    <n v="2.5999999999999999E-2"/>
    <n v="0"/>
    <x v="1"/>
  </r>
  <r>
    <x v="7"/>
    <x v="1"/>
    <x v="18"/>
    <n v="0.92900000000000005"/>
    <n v="1"/>
    <x v="4"/>
  </r>
  <r>
    <x v="7"/>
    <x v="1"/>
    <x v="19"/>
    <n v="0.28799999999999998"/>
    <n v="0.2"/>
    <x v="1"/>
  </r>
  <r>
    <x v="7"/>
    <x v="2"/>
    <x v="27"/>
    <n v="0.08"/>
    <n v="0"/>
    <x v="1"/>
  </r>
  <r>
    <x v="7"/>
    <x v="2"/>
    <x v="20"/>
    <n v="0.90966666666666673"/>
    <n v="1"/>
    <x v="4"/>
  </r>
  <r>
    <x v="7"/>
    <x v="2"/>
    <x v="21"/>
    <n v="0.308"/>
    <n v="0.4"/>
    <x v="3"/>
  </r>
  <r>
    <x v="7"/>
    <x v="2"/>
    <x v="22"/>
    <n v="0.17799999999999999"/>
    <n v="0.2"/>
    <x v="1"/>
  </r>
  <r>
    <x v="7"/>
    <x v="2"/>
    <x v="23"/>
    <n v="0.9"/>
    <n v="0.8"/>
    <x v="2"/>
  </r>
  <r>
    <x v="7"/>
    <x v="2"/>
    <x v="25"/>
    <n v="0.69299999999999995"/>
    <n v="0.6"/>
    <x v="0"/>
  </r>
  <r>
    <x v="8"/>
    <x v="0"/>
    <x v="1"/>
    <n v="0.34899999999999998"/>
    <n v="0.375"/>
    <x v="3"/>
  </r>
  <r>
    <x v="8"/>
    <x v="0"/>
    <x v="3"/>
    <n v="0.38600000000000001"/>
    <n v="0.5"/>
    <x v="0"/>
  </r>
  <r>
    <x v="8"/>
    <x v="0"/>
    <x v="5"/>
    <n v="0.46750000000000003"/>
    <n v="0.75"/>
    <x v="2"/>
  </r>
  <r>
    <x v="8"/>
    <x v="0"/>
    <x v="6"/>
    <n v="4.2000000000000003E-2"/>
    <n v="0"/>
    <x v="1"/>
  </r>
  <r>
    <x v="8"/>
    <x v="0"/>
    <x v="7"/>
    <n v="0.247"/>
    <n v="0.25"/>
    <x v="3"/>
  </r>
  <r>
    <x v="8"/>
    <x v="0"/>
    <x v="9"/>
    <n v="0.16566666666666666"/>
    <n v="0.125"/>
    <x v="1"/>
  </r>
  <r>
    <x v="8"/>
    <x v="0"/>
    <x v="10"/>
    <n v="0.439"/>
    <n v="0.625"/>
    <x v="2"/>
  </r>
  <r>
    <x v="8"/>
    <x v="0"/>
    <x v="11"/>
    <n v="0.52500000000000002"/>
    <n v="0.875"/>
    <x v="4"/>
  </r>
  <r>
    <x v="8"/>
    <x v="0"/>
    <x v="12"/>
    <n v="0.77833333333333332"/>
    <n v="1"/>
    <x v="4"/>
  </r>
  <r>
    <x v="8"/>
    <x v="1"/>
    <x v="13"/>
    <n v="0.53149999999999997"/>
    <n v="0.71399999999999997"/>
    <x v="2"/>
  </r>
  <r>
    <x v="8"/>
    <x v="1"/>
    <x v="14"/>
    <n v="0.44750000000000001"/>
    <n v="0.57099999999999995"/>
    <x v="0"/>
  </r>
  <r>
    <x v="8"/>
    <x v="1"/>
    <x v="20"/>
    <n v="0.106"/>
    <n v="0.28499999999999998"/>
    <x v="3"/>
  </r>
  <r>
    <x v="8"/>
    <x v="1"/>
    <x v="15"/>
    <n v="0.78900000000000003"/>
    <n v="1"/>
    <x v="4"/>
  </r>
  <r>
    <x v="8"/>
    <x v="1"/>
    <x v="16"/>
    <n v="1.6E-2"/>
    <n v="0"/>
    <x v="1"/>
  </r>
  <r>
    <x v="8"/>
    <x v="1"/>
    <x v="17"/>
    <n v="0.08"/>
    <n v="0.14199999999999999"/>
    <x v="1"/>
  </r>
  <r>
    <x v="8"/>
    <x v="1"/>
    <x v="18"/>
    <n v="0.72499999999999998"/>
    <n v="0.85699999999999998"/>
    <x v="4"/>
  </r>
  <r>
    <x v="8"/>
    <x v="1"/>
    <x v="19"/>
    <n v="0.30399999999999999"/>
    <n v="0.42799999999999999"/>
    <x v="0"/>
  </r>
  <r>
    <x v="8"/>
    <x v="2"/>
    <x v="27"/>
    <n v="0.16700000000000001"/>
    <n v="0.33300000000000002"/>
    <x v="3"/>
  </r>
  <r>
    <x v="8"/>
    <x v="2"/>
    <x v="20"/>
    <n v="0.82899999999999996"/>
    <n v="0.83299999999999996"/>
    <x v="4"/>
  </r>
  <r>
    <x v="8"/>
    <x v="2"/>
    <x v="21"/>
    <n v="0.20150000000000001"/>
    <n v="0.5"/>
    <x v="0"/>
  </r>
  <r>
    <x v="8"/>
    <x v="2"/>
    <x v="22"/>
    <n v="0.152"/>
    <n v="0.16600000000000001"/>
    <x v="1"/>
  </r>
  <r>
    <x v="8"/>
    <x v="2"/>
    <x v="6"/>
    <n v="3.0000000000000001E-3"/>
    <n v="0"/>
    <x v="1"/>
  </r>
  <r>
    <x v="8"/>
    <x v="2"/>
    <x v="23"/>
    <n v="0.85699999999999998"/>
    <n v="1"/>
    <x v="4"/>
  </r>
  <r>
    <x v="8"/>
    <x v="2"/>
    <x v="25"/>
    <n v="0.46500000000000002"/>
    <n v="0.66600000000000004"/>
    <x v="2"/>
  </r>
  <r>
    <x v="9"/>
    <x v="0"/>
    <x v="3"/>
    <n v="0.40799999999999997"/>
    <n v="0.33300000000000002"/>
    <x v="3"/>
  </r>
  <r>
    <x v="9"/>
    <x v="0"/>
    <x v="5"/>
    <n v="0.55000000000000004"/>
    <n v="0.83299999999999996"/>
    <x v="4"/>
  </r>
  <r>
    <x v="9"/>
    <x v="0"/>
    <x v="7"/>
    <n v="0.314"/>
    <n v="0.16600000000000001"/>
    <x v="1"/>
  </r>
  <r>
    <x v="9"/>
    <x v="0"/>
    <x v="9"/>
    <n v="0.121"/>
    <n v="0"/>
    <x v="1"/>
  </r>
  <r>
    <x v="9"/>
    <x v="0"/>
    <x v="10"/>
    <n v="0.5"/>
    <n v="0.5"/>
    <x v="0"/>
  </r>
  <r>
    <x v="9"/>
    <x v="0"/>
    <x v="11"/>
    <n v="0.52700000000000002"/>
    <n v="0.66600000000000004"/>
    <x v="2"/>
  </r>
  <r>
    <x v="9"/>
    <x v="0"/>
    <x v="12"/>
    <n v="0.72366666666666657"/>
    <n v="1"/>
    <x v="4"/>
  </r>
  <r>
    <x v="9"/>
    <x v="1"/>
    <x v="13"/>
    <n v="0.68300000000000005"/>
    <n v="0.66600000000000004"/>
    <x v="2"/>
  </r>
  <r>
    <x v="9"/>
    <x v="1"/>
    <x v="14"/>
    <n v="0.4405"/>
    <n v="0.5"/>
    <x v="0"/>
  </r>
  <r>
    <x v="9"/>
    <x v="1"/>
    <x v="15"/>
    <n v="0.72399999999999998"/>
    <n v="1"/>
    <x v="4"/>
  </r>
  <r>
    <x v="9"/>
    <x v="1"/>
    <x v="16"/>
    <n v="6.3E-2"/>
    <n v="0"/>
    <x v="1"/>
  </r>
  <r>
    <x v="9"/>
    <x v="1"/>
    <x v="17"/>
    <n v="0.09"/>
    <n v="0.16600000000000001"/>
    <x v="1"/>
  </r>
  <r>
    <x v="9"/>
    <x v="1"/>
    <x v="18"/>
    <n v="0.69299999999999995"/>
    <n v="0.83299999999999996"/>
    <x v="4"/>
  </r>
  <r>
    <x v="9"/>
    <x v="1"/>
    <x v="19"/>
    <n v="0.36199999999999999"/>
    <n v="0.33300000000000002"/>
    <x v="3"/>
  </r>
  <r>
    <x v="9"/>
    <x v="2"/>
    <x v="27"/>
    <n v="0.16700000000000001"/>
    <n v="0"/>
    <x v="1"/>
  </r>
  <r>
    <x v="9"/>
    <x v="2"/>
    <x v="20"/>
    <n v="0.90100000000000002"/>
    <n v="0.8"/>
    <x v="2"/>
  </r>
  <r>
    <x v="9"/>
    <x v="2"/>
    <x v="21"/>
    <n v="0.23599999999999999"/>
    <n v="0.2"/>
    <x v="1"/>
  </r>
  <r>
    <x v="9"/>
    <x v="2"/>
    <x v="22"/>
    <n v="0.28799999999999998"/>
    <n v="0.4"/>
    <x v="3"/>
  </r>
  <r>
    <x v="9"/>
    <x v="2"/>
    <x v="23"/>
    <n v="0.91900000000000004"/>
    <n v="1"/>
    <x v="4"/>
  </r>
  <r>
    <x v="9"/>
    <x v="2"/>
    <x v="25"/>
    <n v="0.60599999999999998"/>
    <n v="0.6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">
  <r>
    <x v="0"/>
    <x v="0"/>
    <x v="0"/>
    <x v="0"/>
    <n v="0"/>
    <n v="0"/>
    <n v="0"/>
    <n v="15"/>
    <x v="0"/>
    <s v="Plagas, enfermedades en introducción de especies invasoras exóticas"/>
    <n v="3"/>
    <n v="1.6E-2"/>
  </r>
  <r>
    <x v="0"/>
    <x v="0"/>
    <x v="1"/>
    <x v="1"/>
    <n v="0"/>
    <n v="1"/>
    <n v="0.5"/>
    <n v="13"/>
    <x v="0"/>
    <s v="Plagas, enfermedades en introducción de especies invasoras exóticas"/>
    <n v="3"/>
    <n v="1.6E-2"/>
  </r>
  <r>
    <x v="0"/>
    <x v="0"/>
    <x v="0"/>
    <x v="2"/>
    <n v="0"/>
    <n v="0"/>
    <n v="0"/>
    <n v="15"/>
    <x v="0"/>
    <s v="Manejo y uso insustentable de las tierras para producción agrícola"/>
    <n v="3"/>
    <n v="1.6E-2"/>
  </r>
  <r>
    <x v="0"/>
    <x v="0"/>
    <x v="2"/>
    <x v="3"/>
    <n v="0"/>
    <n v="0"/>
    <n v="0"/>
    <n v="18"/>
    <x v="0"/>
    <s v="Expansión de infraestructura productiva de tipo urbana, vial e industrial"/>
    <n v="3.6"/>
    <n v="6.4000000000000001E-2"/>
  </r>
  <r>
    <x v="0"/>
    <x v="0"/>
    <x v="2"/>
    <x v="4"/>
    <n v="0"/>
    <n v="0"/>
    <n v="0"/>
    <n v="18"/>
    <x v="0"/>
    <s v="Pobreza"/>
    <n v="3.6"/>
    <n v="6.4000000000000001E-2"/>
  </r>
  <r>
    <x v="0"/>
    <x v="0"/>
    <x v="2"/>
    <x v="5"/>
    <n v="1"/>
    <n v="0"/>
    <n v="1"/>
    <n v="14"/>
    <x v="0"/>
    <s v="Manejo y uso insustentable de las tierras forestales"/>
    <n v="3.6000000000000005"/>
    <n v="0.08"/>
  </r>
  <r>
    <x v="0"/>
    <x v="0"/>
    <x v="0"/>
    <x v="6"/>
    <n v="0"/>
    <n v="0"/>
    <n v="0"/>
    <n v="19"/>
    <x v="0"/>
    <s v="Manejo y uso insustentable de las tierras forestales"/>
    <n v="3.8000000000000003"/>
    <n v="8.7999999999999995E-2"/>
  </r>
  <r>
    <x v="0"/>
    <x v="0"/>
    <x v="2"/>
    <x v="7"/>
    <n v="0"/>
    <n v="1"/>
    <n v="0.5"/>
    <n v="18"/>
    <x v="0"/>
    <s v="Deficiente Educación Ambiental"/>
    <n v="4"/>
    <n v="0.104"/>
  </r>
  <r>
    <x v="0"/>
    <x v="0"/>
    <x v="1"/>
    <x v="7"/>
    <n v="0"/>
    <n v="0"/>
    <n v="0"/>
    <n v="24"/>
    <x v="0"/>
    <s v="Deficiente Educación Ambiental"/>
    <n v="4.8000000000000007"/>
    <n v="0.161"/>
  </r>
  <r>
    <x v="0"/>
    <x v="0"/>
    <x v="0"/>
    <x v="8"/>
    <n v="0"/>
    <n v="2"/>
    <n v="1"/>
    <n v="24"/>
    <x v="1"/>
    <s v="Incendios Forestales"/>
    <n v="5.6000000000000005"/>
    <n v="0.20100000000000001"/>
  </r>
  <r>
    <x v="0"/>
    <x v="0"/>
    <x v="1"/>
    <x v="9"/>
    <n v="2"/>
    <n v="1"/>
    <n v="2.5"/>
    <n v="19"/>
    <x v="1"/>
    <s v="Desastres Naturales: Huracanes, sequía y deslizamientos"/>
    <n v="5.8000000000000007"/>
    <n v="0.20899999999999999"/>
  </r>
  <r>
    <x v="0"/>
    <x v="0"/>
    <x v="1"/>
    <x v="10"/>
    <n v="0"/>
    <n v="3"/>
    <n v="1.5"/>
    <n v="26"/>
    <x v="1"/>
    <s v="Manejo y uso insustentable de las tierras forestales"/>
    <n v="6.4"/>
    <n v="0.22500000000000001"/>
  </r>
  <r>
    <x v="0"/>
    <x v="0"/>
    <x v="2"/>
    <x v="11"/>
    <n v="3"/>
    <n v="0"/>
    <n v="3"/>
    <n v="22"/>
    <x v="1"/>
    <s v="Deficiente Educación Ambiental"/>
    <n v="6.8000000000000007"/>
    <n v="0.25800000000000001"/>
  </r>
  <r>
    <x v="0"/>
    <x v="0"/>
    <x v="2"/>
    <x v="5"/>
    <n v="2"/>
    <n v="0"/>
    <n v="2"/>
    <n v="29"/>
    <x v="1"/>
    <s v="Manejo y uso insustentable de las tierras forestales"/>
    <n v="7.4"/>
    <n v="0.27400000000000002"/>
  </r>
  <r>
    <x v="0"/>
    <x v="0"/>
    <x v="2"/>
    <x v="12"/>
    <n v="4"/>
    <n v="1"/>
    <n v="4.5"/>
    <n v="23"/>
    <x v="1"/>
    <s v="Elevada migración ilegal de origen internacional"/>
    <n v="8.2000000000000011"/>
    <n v="0.30599999999999999"/>
  </r>
  <r>
    <x v="0"/>
    <x v="0"/>
    <x v="2"/>
    <x v="13"/>
    <n v="0"/>
    <n v="1"/>
    <n v="0.5"/>
    <n v="41"/>
    <x v="1"/>
    <s v="Deficiencia en la institucionalidad; la aplicación de la legislación y escasez de políticas públicas ambientales y forestales"/>
    <n v="8.6000000000000014"/>
    <n v="0.32200000000000001"/>
  </r>
  <r>
    <x v="0"/>
    <x v="0"/>
    <x v="2"/>
    <x v="4"/>
    <n v="2"/>
    <n v="4"/>
    <n v="4"/>
    <n v="29"/>
    <x v="1"/>
    <s v="Pobreza"/>
    <n v="9"/>
    <n v="0.35399999999999998"/>
  </r>
  <r>
    <x v="0"/>
    <x v="0"/>
    <x v="2"/>
    <x v="14"/>
    <n v="0"/>
    <n v="0"/>
    <n v="0"/>
    <n v="56"/>
    <x v="1"/>
    <s v="Expansión de infraestructura productiva de tipo urbana, vial e industrial"/>
    <n v="11.200000000000001"/>
    <n v="0.38700000000000001"/>
  </r>
  <r>
    <x v="0"/>
    <x v="0"/>
    <x v="1"/>
    <x v="15"/>
    <n v="1"/>
    <n v="7"/>
    <n v="4.5"/>
    <n v="71"/>
    <x v="2"/>
    <s v="Incendios Forestales"/>
    <n v="17.8"/>
    <n v="0.51600000000000001"/>
  </r>
  <r>
    <x v="0"/>
    <x v="0"/>
    <x v="0"/>
    <x v="16"/>
    <n v="4"/>
    <n v="3"/>
    <n v="5.5"/>
    <n v="72"/>
    <x v="2"/>
    <s v="Minería"/>
    <n v="18.8"/>
    <n v="0.54"/>
  </r>
  <r>
    <x v="0"/>
    <x v="0"/>
    <x v="0"/>
    <x v="17"/>
    <n v="0"/>
    <n v="1"/>
    <n v="0.5"/>
    <n v="92"/>
    <x v="2"/>
    <s v="Expansión de infraestructura productiva de tipo urbana, vial e industrial"/>
    <n v="18.8"/>
    <n v="0.54"/>
  </r>
  <r>
    <x v="0"/>
    <x v="0"/>
    <x v="2"/>
    <x v="18"/>
    <n v="5"/>
    <n v="8"/>
    <n v="9"/>
    <n v="67"/>
    <x v="2"/>
    <s v="Manejo y uso insustentable de las tierras forestales"/>
    <n v="20.6"/>
    <n v="0.57199999999999995"/>
  </r>
  <r>
    <x v="0"/>
    <x v="0"/>
    <x v="1"/>
    <x v="19"/>
    <n v="9"/>
    <n v="4"/>
    <n v="11"/>
    <n v="68"/>
    <x v="3"/>
    <s v="Manejo y uso insustentable de las tierras forestales"/>
    <n v="22.400000000000002"/>
    <n v="0.60399999999999998"/>
  </r>
  <r>
    <x v="0"/>
    <x v="0"/>
    <x v="1"/>
    <x v="6"/>
    <n v="10"/>
    <n v="9"/>
    <n v="14.5"/>
    <n v="70"/>
    <x v="3"/>
    <s v="Manejo y uso insustentable de las tierras forestales"/>
    <n v="25.6"/>
    <n v="0.63700000000000001"/>
  </r>
  <r>
    <x v="0"/>
    <x v="0"/>
    <x v="2"/>
    <x v="20"/>
    <n v="5"/>
    <n v="7"/>
    <n v="8.5"/>
    <n v="96"/>
    <x v="3"/>
    <s v="Deficiente Educación Ambiental"/>
    <n v="26.000000000000004"/>
    <n v="0.64500000000000002"/>
  </r>
  <r>
    <x v="0"/>
    <x v="0"/>
    <x v="0"/>
    <x v="2"/>
    <n v="3"/>
    <n v="11"/>
    <n v="8.5"/>
    <n v="108"/>
    <x v="3"/>
    <s v="Manejo y uso insustentable de las tierras para producción agrícola"/>
    <n v="28.400000000000002"/>
    <n v="0.66900000000000004"/>
  </r>
  <r>
    <x v="0"/>
    <x v="0"/>
    <x v="0"/>
    <x v="10"/>
    <n v="10"/>
    <n v="3"/>
    <n v="11.5"/>
    <n v="107"/>
    <x v="3"/>
    <s v="Manejo y uso insustentable de las tierras forestales"/>
    <n v="30.6"/>
    <n v="0.74099999999999999"/>
  </r>
  <r>
    <x v="0"/>
    <x v="0"/>
    <x v="1"/>
    <x v="21"/>
    <n v="11"/>
    <n v="8"/>
    <n v="15"/>
    <n v="100"/>
    <x v="3"/>
    <s v="Manejo y uso insustentable de las tierras para producción ganadera"/>
    <n v="32"/>
    <n v="0.75"/>
  </r>
  <r>
    <x v="0"/>
    <x v="0"/>
    <x v="0"/>
    <x v="22"/>
    <n v="11"/>
    <n v="3"/>
    <n v="12.5"/>
    <n v="129"/>
    <x v="3"/>
    <s v="Manejo y uso insustentable de las tierras para producción ganadera"/>
    <n v="35.799999999999997"/>
    <n v="0.78200000000000003"/>
  </r>
  <r>
    <x v="0"/>
    <x v="0"/>
    <x v="0"/>
    <x v="23"/>
    <n v="7"/>
    <n v="9"/>
    <n v="11.5"/>
    <n v="135"/>
    <x v="4"/>
    <s v="Manejo y uso insustentable de las tierras para producción agrícola"/>
    <n v="36.200000000000003"/>
    <n v="0.81399999999999995"/>
  </r>
  <r>
    <x v="0"/>
    <x v="0"/>
    <x v="2"/>
    <x v="24"/>
    <n v="8"/>
    <n v="8"/>
    <n v="12"/>
    <n v="228"/>
    <x v="4"/>
    <s v="Deficiencia en la institucionalidad; la aplicación de la legislación y escasez de políticas públicas ambientales y forestales"/>
    <n v="55.2"/>
    <n v="0.98299999999999998"/>
  </r>
  <r>
    <x v="0"/>
    <x v="0"/>
    <x v="2"/>
    <x v="25"/>
    <n v="8"/>
    <n v="4"/>
    <n v="10"/>
    <n v="297"/>
    <x v="4"/>
    <s v="Deficiencia en la institucionalidad; la aplicación de la legislación y escasez de políticas públicas ambientales y forestales"/>
    <n v="67.400000000000006"/>
    <n v="0.99099999999999999"/>
  </r>
  <r>
    <x v="1"/>
    <x v="1"/>
    <x v="2"/>
    <x v="24"/>
    <n v="8"/>
    <n v="8"/>
    <n v="12"/>
    <n v="206"/>
    <x v="4"/>
    <s v="Deficiencia en la institucionalidad; la aplicación de la legislación y escasez de políticas públicas ambientales y forestales"/>
    <n v="50.800000000000004"/>
    <n v="0.95899999999999996"/>
  </r>
  <r>
    <x v="1"/>
    <x v="1"/>
    <x v="2"/>
    <x v="25"/>
    <n v="8"/>
    <n v="4"/>
    <n v="10"/>
    <n v="143"/>
    <x v="4"/>
    <s v="Deficiencia en la institucionalidad; la aplicación de la legislación y escasez de políticas públicas ambientales y forestales"/>
    <n v="36.6"/>
    <n v="0.82199999999999995"/>
  </r>
  <r>
    <x v="1"/>
    <x v="1"/>
    <x v="2"/>
    <x v="18"/>
    <n v="5"/>
    <n v="8"/>
    <n v="9"/>
    <n v="96"/>
    <x v="3"/>
    <s v="Manejo y uso insustentable de las tierras forestales"/>
    <n v="26.400000000000002"/>
    <n v="0.66100000000000003"/>
  </r>
  <r>
    <x v="1"/>
    <x v="1"/>
    <x v="2"/>
    <x v="20"/>
    <n v="5"/>
    <n v="7"/>
    <n v="8.5"/>
    <n v="73"/>
    <x v="2"/>
    <s v="Deficiente Educación Ambiental"/>
    <n v="21.400000000000002"/>
    <n v="0.58799999999999997"/>
  </r>
  <r>
    <x v="1"/>
    <x v="1"/>
    <x v="2"/>
    <x v="12"/>
    <n v="4"/>
    <n v="1"/>
    <n v="4.5"/>
    <n v="78"/>
    <x v="2"/>
    <s v="Elevada migración ilegal de origen internacional"/>
    <n v="19.200000000000003"/>
    <n v="0.55600000000000005"/>
  </r>
  <r>
    <x v="1"/>
    <x v="1"/>
    <x v="2"/>
    <x v="4"/>
    <n v="2"/>
    <n v="4"/>
    <n v="4"/>
    <n v="135"/>
    <x v="3"/>
    <s v="Pobreza"/>
    <n v="30.2"/>
    <n v="0.72499999999999998"/>
  </r>
  <r>
    <x v="1"/>
    <x v="1"/>
    <x v="2"/>
    <x v="11"/>
    <n v="3"/>
    <n v="0"/>
    <n v="3"/>
    <n v="59"/>
    <x v="2"/>
    <s v="Deficiente Educación Ambiental"/>
    <n v="14.200000000000001"/>
    <n v="0.45100000000000001"/>
  </r>
  <r>
    <x v="1"/>
    <x v="1"/>
    <x v="2"/>
    <x v="5"/>
    <n v="2"/>
    <n v="0"/>
    <n v="2"/>
    <n v="41"/>
    <x v="1"/>
    <s v="Manejo y uso insustentable de las tierras forestales"/>
    <n v="9.8000000000000007"/>
    <n v="0.36199999999999999"/>
  </r>
  <r>
    <x v="1"/>
    <x v="1"/>
    <x v="2"/>
    <x v="3"/>
    <n v="0"/>
    <n v="2"/>
    <n v="1"/>
    <n v="40"/>
    <x v="1"/>
    <s v="Expansión de infraestructura productiva de tipo urbana, vial e industrial"/>
    <n v="8.8000000000000007"/>
    <n v="0.33800000000000002"/>
  </r>
  <r>
    <x v="1"/>
    <x v="1"/>
    <x v="2"/>
    <x v="26"/>
    <n v="0"/>
    <n v="2"/>
    <n v="1"/>
    <n v="40"/>
    <x v="1"/>
    <s v="Deficiencia en la institucionalidad; la aplicación de la legislación y escasez de políticas públicas ambientales y forestales"/>
    <n v="8.8000000000000007"/>
    <n v="0.33800000000000002"/>
  </r>
  <r>
    <x v="1"/>
    <x v="1"/>
    <x v="2"/>
    <x v="7"/>
    <n v="0"/>
    <n v="1"/>
    <n v="0.5"/>
    <n v="67"/>
    <x v="2"/>
    <s v="Deficiente Educación Ambiental"/>
    <n v="13.8"/>
    <n v="0.443"/>
  </r>
  <r>
    <x v="1"/>
    <x v="1"/>
    <x v="2"/>
    <x v="13"/>
    <n v="0"/>
    <n v="1"/>
    <n v="0.5"/>
    <n v="17"/>
    <x v="0"/>
    <s v="Deficiencia en la institucionalidad; la aplicación de la legislación y escasez de políticas públicas ambientales y forestales"/>
    <n v="3.8000000000000003"/>
    <n v="8.7999999999999995E-2"/>
  </r>
  <r>
    <x v="1"/>
    <x v="1"/>
    <x v="2"/>
    <x v="14"/>
    <n v="0"/>
    <n v="0"/>
    <n v="0"/>
    <n v="76"/>
    <x v="2"/>
    <s v="Expansión de infraestructura productiva de tipo urbana, vial e industrial"/>
    <n v="15.200000000000001"/>
    <n v="0.47499999999999998"/>
  </r>
  <r>
    <x v="1"/>
    <x v="1"/>
    <x v="2"/>
    <x v="0"/>
    <n v="0"/>
    <n v="0"/>
    <n v="0"/>
    <n v="9"/>
    <x v="0"/>
    <s v="Plagas, enfermedades en introducción de especies invasoras exóticas"/>
    <n v="1.8"/>
    <n v="0"/>
  </r>
  <r>
    <x v="1"/>
    <x v="1"/>
    <x v="0"/>
    <x v="22"/>
    <n v="11"/>
    <n v="3"/>
    <n v="12.5"/>
    <n v="156"/>
    <x v="4"/>
    <s v="Manejo y uso insustentable de las tierras para producción ganadera"/>
    <n v="41.2"/>
    <n v="0.87"/>
  </r>
  <r>
    <x v="1"/>
    <x v="1"/>
    <x v="0"/>
    <x v="23"/>
    <n v="7"/>
    <n v="9"/>
    <n v="11.5"/>
    <n v="115"/>
    <x v="3"/>
    <s v="Manejo y uso insustentable de las tierras para producción agrícola"/>
    <n v="32.200000000000003"/>
    <n v="0.75800000000000001"/>
  </r>
  <r>
    <x v="1"/>
    <x v="1"/>
    <x v="0"/>
    <x v="10"/>
    <n v="10"/>
    <n v="3"/>
    <n v="11.5"/>
    <n v="102"/>
    <x v="3"/>
    <s v="Manejo y uso insustentable de las tierras forestales"/>
    <n v="29.6"/>
    <n v="0.71699999999999997"/>
  </r>
  <r>
    <x v="1"/>
    <x v="1"/>
    <x v="0"/>
    <x v="2"/>
    <n v="3"/>
    <n v="11"/>
    <n v="8.5"/>
    <n v="110"/>
    <x v="3"/>
    <s v="Manejo y uso insustentable de las tierras para producción agrícola"/>
    <n v="28.8"/>
    <n v="0.70099999999999996"/>
  </r>
  <r>
    <x v="1"/>
    <x v="1"/>
    <x v="0"/>
    <x v="16"/>
    <n v="4"/>
    <n v="3"/>
    <n v="5.5"/>
    <n v="40"/>
    <x v="2"/>
    <s v="Minería"/>
    <n v="12.4"/>
    <n v="0.40300000000000002"/>
  </r>
  <r>
    <x v="1"/>
    <x v="1"/>
    <x v="2"/>
    <x v="12"/>
    <n v="2"/>
    <n v="2"/>
    <n v="3"/>
    <n v="11"/>
    <x v="0"/>
    <s v="Elevada migración ilegal de origen internacional"/>
    <n v="4.6000000000000005"/>
    <n v="0.153"/>
  </r>
  <r>
    <x v="1"/>
    <x v="1"/>
    <x v="2"/>
    <x v="14"/>
    <n v="0"/>
    <n v="3"/>
    <n v="1.5"/>
    <n v="16"/>
    <x v="0"/>
    <s v="Expansión de infraestructura productiva de tipo urbana, vial e industrial"/>
    <n v="4.4000000000000004"/>
    <n v="0.129"/>
  </r>
  <r>
    <x v="1"/>
    <x v="1"/>
    <x v="0"/>
    <x v="8"/>
    <n v="0"/>
    <n v="2"/>
    <n v="1"/>
    <n v="87"/>
    <x v="2"/>
    <s v="Incendios Forestales"/>
    <n v="18.200000000000003"/>
    <n v="0.53200000000000003"/>
  </r>
  <r>
    <x v="1"/>
    <x v="1"/>
    <x v="0"/>
    <x v="17"/>
    <n v="0"/>
    <n v="1"/>
    <n v="0.5"/>
    <n v="62"/>
    <x v="2"/>
    <s v="Expansión de infraestructura productiva de tipo urbana, vial e industrial"/>
    <n v="12.8"/>
    <n v="0.41099999999999998"/>
  </r>
  <r>
    <x v="1"/>
    <x v="1"/>
    <x v="1"/>
    <x v="21"/>
    <n v="11"/>
    <n v="8"/>
    <n v="15"/>
    <n v="119"/>
    <x v="3"/>
    <s v="Manejo y uso insustentable de las tierras para producción ganadera"/>
    <n v="35.799999999999997"/>
    <n v="0.78200000000000003"/>
  </r>
  <r>
    <x v="1"/>
    <x v="1"/>
    <x v="1"/>
    <x v="6"/>
    <n v="10"/>
    <n v="9"/>
    <n v="14.5"/>
    <n v="85"/>
    <x v="3"/>
    <s v="Manejo y uso insustentable de las tierras forestales"/>
    <n v="28.6"/>
    <n v="0.68500000000000005"/>
  </r>
  <r>
    <x v="1"/>
    <x v="1"/>
    <x v="1"/>
    <x v="19"/>
    <n v="9"/>
    <n v="4"/>
    <n v="11"/>
    <n v="130"/>
    <x v="3"/>
    <s v="Manejo y uso insustentable de las tierras forestales"/>
    <n v="34.799999999999997"/>
    <n v="0.77400000000000002"/>
  </r>
  <r>
    <x v="1"/>
    <x v="1"/>
    <x v="1"/>
    <x v="15"/>
    <n v="1"/>
    <n v="7"/>
    <n v="4.5"/>
    <n v="102"/>
    <x v="3"/>
    <s v="Incendios Forestales"/>
    <n v="24.000000000000004"/>
    <n v="0.61199999999999999"/>
  </r>
  <r>
    <x v="1"/>
    <x v="1"/>
    <x v="1"/>
    <x v="27"/>
    <n v="2"/>
    <n v="4"/>
    <n v="4"/>
    <n v="61"/>
    <x v="2"/>
    <s v="Plagas, enfermedades en introducción de especies invasoras exóticas"/>
    <n v="15.400000000000002"/>
    <n v="0.48299999999999998"/>
  </r>
  <r>
    <x v="1"/>
    <x v="1"/>
    <x v="1"/>
    <x v="9"/>
    <n v="2"/>
    <n v="1"/>
    <n v="2.5"/>
    <n v="20"/>
    <x v="1"/>
    <s v="Desastres Naturales: Huracanes, sequía y deslizamientos"/>
    <n v="6"/>
    <n v="0.217"/>
  </r>
  <r>
    <x v="1"/>
    <x v="1"/>
    <x v="1"/>
    <x v="10"/>
    <n v="0"/>
    <n v="3"/>
    <n v="1.5"/>
    <n v="37"/>
    <x v="1"/>
    <s v="Manejo y uso insustentable de las tierras forestales"/>
    <n v="8.6000000000000014"/>
    <n v="0.32200000000000001"/>
  </r>
  <r>
    <x v="1"/>
    <x v="1"/>
    <x v="1"/>
    <x v="1"/>
    <n v="0"/>
    <n v="1"/>
    <n v="0.5"/>
    <n v="33"/>
    <x v="1"/>
    <s v="Plagas, enfermedades en introducción de especies invasoras exóticas"/>
    <n v="7.0000000000000009"/>
    <n v="0.26600000000000001"/>
  </r>
  <r>
    <x v="1"/>
    <x v="1"/>
    <x v="1"/>
    <x v="17"/>
    <n v="0"/>
    <n v="1"/>
    <n v="0.5"/>
    <n v="19"/>
    <x v="0"/>
    <s v="Expansión de infraestructura productiva de tipo urbana, vial e industrial"/>
    <n v="4.2"/>
    <n v="0.12"/>
  </r>
  <r>
    <x v="1"/>
    <x v="1"/>
    <x v="0"/>
    <x v="2"/>
    <n v="0"/>
    <n v="0"/>
    <n v="0"/>
    <n v="16"/>
    <x v="0"/>
    <s v="Manejo y uso insustentable de las tierras para producción agrícola"/>
    <n v="3.2"/>
    <n v="4.8000000000000001E-2"/>
  </r>
  <r>
    <x v="1"/>
    <x v="1"/>
    <x v="2"/>
    <x v="24"/>
    <n v="0"/>
    <n v="0"/>
    <n v="0"/>
    <n v="12"/>
    <x v="0"/>
    <s v="Deficiencia en la institucionalidad; la aplicación de la legislación y escasez de políticas públicas ambientales y forestales"/>
    <n v="2.4000000000000004"/>
    <n v="8.0000000000000002E-3"/>
  </r>
  <r>
    <x v="2"/>
    <x v="2"/>
    <x v="2"/>
    <x v="24"/>
    <n v="8"/>
    <n v="8"/>
    <n v="12"/>
    <n v="348"/>
    <x v="4"/>
    <s v="Deficiencia en la institucionalidad; la aplicación de la legislación y escasez de políticas públicas ambientales y forestales"/>
    <n v="79.200000000000017"/>
    <n v="1"/>
  </r>
  <r>
    <x v="2"/>
    <x v="2"/>
    <x v="2"/>
    <x v="25"/>
    <n v="8"/>
    <n v="4"/>
    <n v="10"/>
    <n v="147"/>
    <x v="4"/>
    <s v="Deficiencia en la institucionalidad; la aplicación de la legislación y escasez de políticas públicas ambientales y forestales"/>
    <n v="37.400000000000006"/>
    <n v="0.83"/>
  </r>
  <r>
    <x v="2"/>
    <x v="2"/>
    <x v="2"/>
    <x v="18"/>
    <n v="5"/>
    <n v="8"/>
    <n v="9"/>
    <n v="170"/>
    <x v="4"/>
    <s v="Manejo y uso insustentable de las tierras forestales"/>
    <n v="41.2"/>
    <n v="0.87"/>
  </r>
  <r>
    <x v="2"/>
    <x v="2"/>
    <x v="2"/>
    <x v="20"/>
    <n v="5"/>
    <n v="7"/>
    <n v="8.5"/>
    <n v="169"/>
    <x v="4"/>
    <s v="Deficiente Educación Ambiental"/>
    <n v="40.600000000000009"/>
    <n v="0.85399999999999998"/>
  </r>
  <r>
    <x v="2"/>
    <x v="2"/>
    <x v="2"/>
    <x v="12"/>
    <n v="4"/>
    <n v="1"/>
    <n v="4.5"/>
    <n v="69"/>
    <x v="2"/>
    <s v="Elevada migración ilegal de origen internacional"/>
    <n v="17.400000000000002"/>
    <n v="0.50800000000000001"/>
  </r>
  <r>
    <x v="2"/>
    <x v="2"/>
    <x v="2"/>
    <x v="4"/>
    <n v="2"/>
    <n v="4"/>
    <n v="4"/>
    <n v="136"/>
    <x v="3"/>
    <s v="Pobreza"/>
    <n v="30.400000000000002"/>
    <n v="0.73299999999999998"/>
  </r>
  <r>
    <x v="2"/>
    <x v="2"/>
    <x v="2"/>
    <x v="11"/>
    <n v="3"/>
    <n v="0"/>
    <n v="3"/>
    <n v="25"/>
    <x v="1"/>
    <s v="Deficiente Educación Ambiental"/>
    <n v="7.4"/>
    <n v="0.27400000000000002"/>
  </r>
  <r>
    <x v="2"/>
    <x v="2"/>
    <x v="2"/>
    <x v="7"/>
    <n v="0"/>
    <n v="1"/>
    <n v="0.5"/>
    <n v="20"/>
    <x v="0"/>
    <s v="Deficiente Educación Ambiental"/>
    <n v="4.4000000000000004"/>
    <n v="0.129"/>
  </r>
  <r>
    <x v="2"/>
    <x v="2"/>
    <x v="2"/>
    <x v="14"/>
    <n v="0"/>
    <n v="0"/>
    <n v="0"/>
    <n v="122"/>
    <x v="3"/>
    <s v="Expansión de infraestructura productiva de tipo urbana, vial e industrial"/>
    <n v="24.400000000000002"/>
    <n v="0.629"/>
  </r>
  <r>
    <x v="2"/>
    <x v="2"/>
    <x v="2"/>
    <x v="9"/>
    <n v="0"/>
    <n v="0"/>
    <n v="0"/>
    <n v="25"/>
    <x v="0"/>
    <s v="Desastres Naturales: Huracanes, sequía y deslizamientos"/>
    <n v="5"/>
    <n v="0.185"/>
  </r>
  <r>
    <x v="2"/>
    <x v="2"/>
    <x v="2"/>
    <x v="0"/>
    <n v="0"/>
    <n v="0"/>
    <n v="0"/>
    <n v="20"/>
    <x v="0"/>
    <s v="Plagas, enfermedades en introducción de especies invasoras exóticas"/>
    <n v="4"/>
    <n v="0.104"/>
  </r>
  <r>
    <x v="2"/>
    <x v="2"/>
    <x v="0"/>
    <x v="22"/>
    <n v="11"/>
    <n v="3"/>
    <n v="12.5"/>
    <n v="161"/>
    <x v="4"/>
    <s v="Manejo y uso insustentable de las tierras para producción ganadera"/>
    <n v="42.2"/>
    <n v="0.91100000000000003"/>
  </r>
  <r>
    <x v="2"/>
    <x v="2"/>
    <x v="0"/>
    <x v="23"/>
    <n v="7"/>
    <n v="9"/>
    <n v="11.5"/>
    <n v="161"/>
    <x v="4"/>
    <s v="Manejo y uso insustentable de las tierras para producción agrícola"/>
    <n v="41.400000000000006"/>
    <n v="0.88700000000000001"/>
  </r>
  <r>
    <x v="2"/>
    <x v="2"/>
    <x v="0"/>
    <x v="10"/>
    <n v="10"/>
    <n v="3"/>
    <n v="11.5"/>
    <n v="150"/>
    <x v="4"/>
    <s v="Manejo y uso insustentable de las tierras forestales"/>
    <n v="39.200000000000003"/>
    <n v="0.84599999999999997"/>
  </r>
  <r>
    <x v="2"/>
    <x v="2"/>
    <x v="0"/>
    <x v="2"/>
    <n v="3"/>
    <n v="11"/>
    <n v="8.5"/>
    <n v="181"/>
    <x v="4"/>
    <s v="Manejo y uso insustentable de las tierras para producción agrícola"/>
    <n v="43"/>
    <n v="0.91900000000000004"/>
  </r>
  <r>
    <x v="2"/>
    <x v="2"/>
    <x v="0"/>
    <x v="16"/>
    <n v="4"/>
    <n v="3"/>
    <n v="5.5"/>
    <n v="125"/>
    <x v="3"/>
    <s v="Minería"/>
    <n v="29.4"/>
    <n v="0.70899999999999996"/>
  </r>
  <r>
    <x v="2"/>
    <x v="2"/>
    <x v="2"/>
    <x v="12"/>
    <n v="2"/>
    <n v="2"/>
    <n v="3"/>
    <n v="56"/>
    <x v="2"/>
    <s v="Elevada migración ilegal de origen internacional"/>
    <n v="13.600000000000001"/>
    <n v="0.435"/>
  </r>
  <r>
    <x v="2"/>
    <x v="2"/>
    <x v="2"/>
    <x v="14"/>
    <n v="0"/>
    <n v="3"/>
    <n v="1.5"/>
    <n v="78"/>
    <x v="2"/>
    <s v="Expansión de infraestructura productiva de tipo urbana, vial e industrial"/>
    <n v="16.8"/>
    <n v="0.5"/>
  </r>
  <r>
    <x v="2"/>
    <x v="2"/>
    <x v="0"/>
    <x v="8"/>
    <n v="0"/>
    <n v="2"/>
    <n v="1"/>
    <n v="50"/>
    <x v="1"/>
    <s v="Incendios Forestales"/>
    <n v="10.8"/>
    <n v="0.379"/>
  </r>
  <r>
    <x v="2"/>
    <x v="2"/>
    <x v="0"/>
    <x v="17"/>
    <n v="0"/>
    <n v="1"/>
    <n v="0.5"/>
    <n v="101"/>
    <x v="2"/>
    <s v="Expansión de infraestructura productiva de tipo urbana, vial e industrial"/>
    <n v="20.6"/>
    <n v="0.57199999999999995"/>
  </r>
  <r>
    <x v="2"/>
    <x v="2"/>
    <x v="0"/>
    <x v="6"/>
    <n v="0"/>
    <n v="0"/>
    <n v="0"/>
    <n v="17"/>
    <x v="0"/>
    <s v="Manejo y uso insustentable de las tierras forestales"/>
    <n v="3.4000000000000004"/>
    <n v="5.6000000000000001E-2"/>
  </r>
  <r>
    <x v="2"/>
    <x v="2"/>
    <x v="1"/>
    <x v="21"/>
    <n v="11"/>
    <n v="8"/>
    <n v="15"/>
    <n v="148"/>
    <x v="4"/>
    <s v="Manejo y uso insustentable de las tierras para producción ganadera"/>
    <n v="41.6"/>
    <n v="0.90300000000000002"/>
  </r>
  <r>
    <x v="2"/>
    <x v="2"/>
    <x v="1"/>
    <x v="6"/>
    <n v="10"/>
    <n v="9"/>
    <n v="14.5"/>
    <n v="149"/>
    <x v="4"/>
    <s v="Manejo y uso insustentable de las tierras forestales"/>
    <n v="41.400000000000006"/>
    <n v="0.88700000000000001"/>
  </r>
  <r>
    <x v="2"/>
    <x v="2"/>
    <x v="1"/>
    <x v="19"/>
    <n v="9"/>
    <n v="4"/>
    <n v="11"/>
    <n v="161"/>
    <x v="4"/>
    <s v="Manejo y uso insustentable de las tierras forestales"/>
    <n v="41"/>
    <n v="0.86199999999999999"/>
  </r>
  <r>
    <x v="2"/>
    <x v="2"/>
    <x v="1"/>
    <x v="15"/>
    <n v="1"/>
    <n v="7"/>
    <n v="4.5"/>
    <n v="92"/>
    <x v="2"/>
    <s v="Incendios Forestales"/>
    <n v="22.000000000000004"/>
    <n v="0.59599999999999997"/>
  </r>
  <r>
    <x v="2"/>
    <x v="2"/>
    <x v="1"/>
    <x v="27"/>
    <n v="2"/>
    <n v="4"/>
    <n v="4"/>
    <n v="115"/>
    <x v="3"/>
    <s v="Plagas, enfermedades en introducción de especies invasoras exóticas"/>
    <n v="26.2"/>
    <n v="0.65300000000000002"/>
  </r>
  <r>
    <x v="2"/>
    <x v="2"/>
    <x v="1"/>
    <x v="9"/>
    <n v="2"/>
    <n v="1"/>
    <n v="2.5"/>
    <n v="70"/>
    <x v="2"/>
    <s v="Desastres Naturales: Huracanes, sequía y deslizamientos"/>
    <n v="16"/>
    <n v="0.49099999999999999"/>
  </r>
  <r>
    <x v="2"/>
    <x v="2"/>
    <x v="1"/>
    <x v="28"/>
    <n v="1"/>
    <n v="0"/>
    <n v="1"/>
    <n v="21"/>
    <x v="0"/>
    <s v="Manejo y uso insustentable de las tierras forestales"/>
    <n v="5"/>
    <n v="0.185"/>
  </r>
  <r>
    <x v="2"/>
    <x v="2"/>
    <x v="1"/>
    <x v="7"/>
    <n v="0"/>
    <n v="0"/>
    <n v="0"/>
    <n v="33"/>
    <x v="1"/>
    <s v="Deficiente Educación Ambiental"/>
    <n v="6.6000000000000005"/>
    <n v="0.23300000000000001"/>
  </r>
  <r>
    <x v="3"/>
    <x v="3"/>
    <x v="2"/>
    <x v="24"/>
    <n v="8"/>
    <n v="8"/>
    <n v="12"/>
    <n v="221"/>
    <x v="4"/>
    <s v="Deficiencia en la institucionalidad; la aplicación de la legislación y escasez de políticas públicas ambientales y forestales"/>
    <n v="53.800000000000004"/>
    <n v="0.97499999999999998"/>
  </r>
  <r>
    <x v="3"/>
    <x v="3"/>
    <x v="2"/>
    <x v="25"/>
    <n v="8"/>
    <n v="4"/>
    <n v="10"/>
    <n v="221"/>
    <x v="4"/>
    <s v="Deficiencia en la institucionalidad; la aplicación de la legislación y escasez de políticas públicas ambientales y forestales"/>
    <n v="52.2"/>
    <n v="0.96699999999999997"/>
  </r>
  <r>
    <x v="3"/>
    <x v="3"/>
    <x v="2"/>
    <x v="18"/>
    <n v="5"/>
    <n v="8"/>
    <n v="9"/>
    <n v="182"/>
    <x v="4"/>
    <s v="Manejo y uso insustentable de las tierras forestales"/>
    <n v="43.6"/>
    <n v="0.92700000000000005"/>
  </r>
  <r>
    <x v="3"/>
    <x v="3"/>
    <x v="2"/>
    <x v="20"/>
    <n v="5"/>
    <n v="7"/>
    <n v="8.5"/>
    <n v="32"/>
    <x v="2"/>
    <s v="Deficiente Educación Ambiental"/>
    <n v="13.200000000000001"/>
    <n v="0.42699999999999999"/>
  </r>
  <r>
    <x v="3"/>
    <x v="3"/>
    <x v="2"/>
    <x v="12"/>
    <n v="4"/>
    <n v="1"/>
    <n v="4.5"/>
    <n v="78"/>
    <x v="2"/>
    <s v="Elevada migración ilegal de origen internacional"/>
    <n v="19.200000000000003"/>
    <n v="0.55600000000000005"/>
  </r>
  <r>
    <x v="3"/>
    <x v="3"/>
    <x v="2"/>
    <x v="4"/>
    <n v="2"/>
    <n v="4"/>
    <n v="4"/>
    <n v="155"/>
    <x v="3"/>
    <s v="Pobreza"/>
    <n v="34.200000000000003"/>
    <n v="0.76600000000000001"/>
  </r>
  <r>
    <x v="3"/>
    <x v="3"/>
    <x v="2"/>
    <x v="5"/>
    <n v="2"/>
    <n v="0"/>
    <n v="2"/>
    <n v="82"/>
    <x v="2"/>
    <s v="Manejo y uso insustentable de las tierras forestales"/>
    <n v="18.000000000000004"/>
    <n v="0.52400000000000002"/>
  </r>
  <r>
    <x v="3"/>
    <x v="3"/>
    <x v="2"/>
    <x v="26"/>
    <n v="0"/>
    <n v="2"/>
    <n v="1"/>
    <n v="30"/>
    <x v="1"/>
    <s v="Deficiencia en la institucionalidad; la aplicación de la legislación y escasez de políticas públicas ambientales y forestales"/>
    <n v="6.8"/>
    <n v="0.25"/>
  </r>
  <r>
    <x v="3"/>
    <x v="3"/>
    <x v="2"/>
    <x v="13"/>
    <n v="0"/>
    <n v="1"/>
    <n v="0.5"/>
    <n v="37"/>
    <x v="1"/>
    <s v="Deficiencia en la institucionalidad; la aplicación de la legislación y escasez de políticas públicas ambientales y forestales"/>
    <n v="7.8000000000000007"/>
    <n v="0.28999999999999998"/>
  </r>
  <r>
    <x v="3"/>
    <x v="3"/>
    <x v="2"/>
    <x v="14"/>
    <n v="0"/>
    <n v="0"/>
    <n v="0"/>
    <n v="40"/>
    <x v="1"/>
    <s v="Expansión de infraestructura productiva de tipo urbana, vial e industrial"/>
    <n v="8"/>
    <n v="0.29799999999999999"/>
  </r>
  <r>
    <x v="3"/>
    <x v="3"/>
    <x v="2"/>
    <x v="9"/>
    <n v="0"/>
    <n v="0"/>
    <n v="0"/>
    <n v="24"/>
    <x v="0"/>
    <s v="Desastres Naturales: Huracanes, sequía y deslizamientos"/>
    <n v="4.8000000000000007"/>
    <n v="0.161"/>
  </r>
  <r>
    <x v="3"/>
    <x v="3"/>
    <x v="0"/>
    <x v="22"/>
    <n v="11"/>
    <n v="3"/>
    <n v="12.5"/>
    <n v="93"/>
    <x v="3"/>
    <s v="Manejo y uso insustentable de las tierras para producción ganadera"/>
    <n v="28.6"/>
    <n v="0.68500000000000005"/>
  </r>
  <r>
    <x v="3"/>
    <x v="3"/>
    <x v="0"/>
    <x v="10"/>
    <n v="10"/>
    <n v="3"/>
    <n v="11.5"/>
    <n v="196"/>
    <x v="4"/>
    <s v="Manejo y uso insustentable de las tierras forestales"/>
    <n v="48.400000000000006"/>
    <n v="0.95099999999999996"/>
  </r>
  <r>
    <x v="3"/>
    <x v="3"/>
    <x v="0"/>
    <x v="23"/>
    <n v="7"/>
    <n v="9"/>
    <n v="11.5"/>
    <n v="133"/>
    <x v="4"/>
    <s v="Manejo y uso insustentable de las tierras para producción agrícola"/>
    <n v="35.800000000000004"/>
    <n v="0.80600000000000005"/>
  </r>
  <r>
    <x v="3"/>
    <x v="3"/>
    <x v="0"/>
    <x v="2"/>
    <n v="3"/>
    <n v="11"/>
    <n v="8.5"/>
    <n v="188"/>
    <x v="4"/>
    <s v="Manejo y uso insustentable de las tierras para producción agrícola"/>
    <n v="44.400000000000006"/>
    <n v="0.94299999999999995"/>
  </r>
  <r>
    <x v="3"/>
    <x v="3"/>
    <x v="0"/>
    <x v="16"/>
    <n v="4"/>
    <n v="3"/>
    <n v="5.5"/>
    <n v="50"/>
    <x v="2"/>
    <s v="Minería"/>
    <n v="14.4"/>
    <n v="0.45900000000000002"/>
  </r>
  <r>
    <x v="3"/>
    <x v="3"/>
    <x v="2"/>
    <x v="12"/>
    <n v="2"/>
    <n v="2"/>
    <n v="3"/>
    <n v="110"/>
    <x v="3"/>
    <s v="Elevada migración ilegal de origen internacional"/>
    <n v="24.4"/>
    <n v="0.62"/>
  </r>
  <r>
    <x v="3"/>
    <x v="3"/>
    <x v="0"/>
    <x v="8"/>
    <n v="0"/>
    <n v="2"/>
    <n v="1"/>
    <n v="69"/>
    <x v="2"/>
    <s v="Incendios Forestales"/>
    <n v="14.600000000000001"/>
    <n v="0.46700000000000003"/>
  </r>
  <r>
    <x v="3"/>
    <x v="3"/>
    <x v="0"/>
    <x v="17"/>
    <n v="0"/>
    <n v="1"/>
    <n v="0.5"/>
    <n v="62"/>
    <x v="2"/>
    <s v="Expansión de infraestructura productiva de tipo urbana, vial e industrial"/>
    <n v="12.8"/>
    <n v="0.41099999999999998"/>
  </r>
  <r>
    <x v="3"/>
    <x v="3"/>
    <x v="0"/>
    <x v="9"/>
    <n v="0"/>
    <n v="0"/>
    <n v="0"/>
    <n v="15"/>
    <x v="0"/>
    <s v="Desastres Naturales: Huracanes, sequía y deslizamientos"/>
    <n v="3"/>
    <n v="1.6E-2"/>
  </r>
  <r>
    <x v="3"/>
    <x v="3"/>
    <x v="1"/>
    <x v="21"/>
    <n v="11"/>
    <n v="8"/>
    <n v="15"/>
    <n v="130"/>
    <x v="4"/>
    <s v="Manejo y uso insustentable de las tierras para producción ganadera"/>
    <n v="38"/>
    <n v="0.83799999999999997"/>
  </r>
  <r>
    <x v="3"/>
    <x v="3"/>
    <x v="1"/>
    <x v="6"/>
    <n v="10"/>
    <n v="9"/>
    <n v="14.5"/>
    <n v="162"/>
    <x v="4"/>
    <s v="Manejo y uso insustentable de las tierras forestales"/>
    <n v="44"/>
    <n v="0.93500000000000005"/>
  </r>
  <r>
    <x v="3"/>
    <x v="3"/>
    <x v="1"/>
    <x v="19"/>
    <n v="9"/>
    <n v="4"/>
    <n v="11"/>
    <n v="135"/>
    <x v="3"/>
    <s v="Manejo y uso insustentable de las tierras forestales"/>
    <n v="35.799999999999997"/>
    <n v="0.78200000000000003"/>
  </r>
  <r>
    <x v="3"/>
    <x v="3"/>
    <x v="1"/>
    <x v="15"/>
    <n v="1"/>
    <n v="7"/>
    <n v="4.5"/>
    <n v="124"/>
    <x v="3"/>
    <s v="Incendios Forestales"/>
    <n v="28.400000000000002"/>
    <n v="0.66900000000000004"/>
  </r>
  <r>
    <x v="3"/>
    <x v="3"/>
    <x v="1"/>
    <x v="27"/>
    <n v="2"/>
    <n v="4"/>
    <n v="4"/>
    <n v="45"/>
    <x v="1"/>
    <s v="Plagas, enfermedades en introducción de especies invasoras exóticas"/>
    <n v="12.2"/>
    <n v="0.39500000000000002"/>
  </r>
  <r>
    <x v="3"/>
    <x v="3"/>
    <x v="1"/>
    <x v="9"/>
    <n v="2"/>
    <n v="1"/>
    <n v="2.5"/>
    <n v="14"/>
    <x v="0"/>
    <s v="Desastres Naturales: Huracanes, sequía y deslizamientos"/>
    <n v="4.8000000000000007"/>
    <n v="0.161"/>
  </r>
  <r>
    <x v="3"/>
    <x v="3"/>
    <x v="1"/>
    <x v="28"/>
    <n v="1"/>
    <n v="0"/>
    <n v="1"/>
    <n v="47"/>
    <x v="1"/>
    <s v="Manejo y uso insustentable de las tierras forestales"/>
    <n v="10.200000000000001"/>
    <n v="0.37"/>
  </r>
  <r>
    <x v="3"/>
    <x v="3"/>
    <x v="1"/>
    <x v="16"/>
    <n v="0"/>
    <n v="2"/>
    <n v="1"/>
    <n v="37"/>
    <x v="1"/>
    <s v="Minería"/>
    <n v="8.2000000000000011"/>
    <n v="0.30599999999999999"/>
  </r>
  <r>
    <x v="3"/>
    <x v="3"/>
    <x v="1"/>
    <x v="1"/>
    <n v="0"/>
    <n v="1"/>
    <n v="0.5"/>
    <n v="31"/>
    <x v="1"/>
    <s v="Plagas, enfermedades en introducción de especies invasoras exóticas"/>
    <n v="6.6000000000000005"/>
    <n v="0.23300000000000001"/>
  </r>
  <r>
    <x v="3"/>
    <x v="3"/>
    <x v="1"/>
    <x v="7"/>
    <n v="0"/>
    <n v="0"/>
    <n v="0"/>
    <n v="22"/>
    <x v="0"/>
    <s v="Deficiente Educación Ambiental"/>
    <n v="4.4000000000000004"/>
    <n v="0.12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4">
  <r>
    <x v="0"/>
    <x v="0"/>
    <x v="0"/>
    <s v="AzuaCausas IndirectasDeficiencia Políticas Públicas"/>
    <n v="8"/>
    <n v="8"/>
    <n v="12"/>
    <n v="14.600000000000001"/>
    <x v="0"/>
    <s v="Deficiencia en la institucionalidad; la aplicación de la legislación y escasez de políticas públicas ambientales y forestales"/>
    <n v="0.89300000000000002"/>
  </r>
  <r>
    <x v="0"/>
    <x v="0"/>
    <x v="1"/>
    <s v="AzuaCausas IndirectasInformalidad Mercado Leña/Carbón"/>
    <n v="5"/>
    <n v="8"/>
    <n v="9"/>
    <n v="12.8"/>
    <x v="1"/>
    <s v="Manejo y uso insustentable de las tierras forestales"/>
    <n v="0.69299999999999995"/>
  </r>
  <r>
    <x v="0"/>
    <x v="0"/>
    <x v="2"/>
    <s v="AzuaCausas IndirectasDeficiencia Institucionalidad Forestal"/>
    <n v="8"/>
    <n v="4"/>
    <n v="10"/>
    <n v="13.2"/>
    <x v="1"/>
    <s v="Deficiencia en la institucionalidad; la aplicación de la legislación y escasez de políticas públicas ambientales y forestales"/>
    <n v="0.76500000000000001"/>
  </r>
  <r>
    <x v="0"/>
    <x v="0"/>
    <x v="3"/>
    <s v="AzuaCausas IndirectasPobreza -Desempleo"/>
    <n v="2"/>
    <n v="4"/>
    <n v="4"/>
    <n v="8.4"/>
    <x v="2"/>
    <s v="Pobreza"/>
    <n v="0.40600000000000003"/>
  </r>
  <r>
    <x v="0"/>
    <x v="0"/>
    <x v="4"/>
    <s v="AzuaCausas IndirectasAusencia de Incentivos Forestales"/>
    <n v="2"/>
    <n v="0"/>
    <n v="2"/>
    <n v="6.4"/>
    <x v="3"/>
    <s v="Manejo y uso insustentable de las tierras forestales"/>
    <n v="0.308"/>
  </r>
  <r>
    <x v="0"/>
    <x v="0"/>
    <x v="5"/>
    <s v="AzuaCausas IndirectasTurismo"/>
    <n v="0"/>
    <n v="0"/>
    <n v="0"/>
    <n v="1.6"/>
    <x v="4"/>
    <s v="Expansión de infraestructura productiva de tipo urbana, vial e industrial"/>
    <n v="1.7999999999999999E-2"/>
  </r>
  <r>
    <x v="0"/>
    <x v="1"/>
    <x v="6"/>
    <s v="AzuaDeforestaciónAgricultura Comercial"/>
    <n v="7"/>
    <n v="9"/>
    <n v="11.5"/>
    <n v="11.8"/>
    <x v="1"/>
    <s v="Manejo y uso insustentable de las tierras para producción agrícola"/>
    <n v="0.61599999999999999"/>
  </r>
  <r>
    <x v="0"/>
    <x v="1"/>
    <x v="7"/>
    <s v="AzuaDeforestaciónAgricultura migratoria/subsistencia"/>
    <n v="3"/>
    <n v="11"/>
    <n v="8.5"/>
    <n v="10.8"/>
    <x v="2"/>
    <s v="Manejo y uso insustentable de las tierras para producción agrícola"/>
    <n v="0.53200000000000003"/>
  </r>
  <r>
    <x v="0"/>
    <x v="1"/>
    <x v="8"/>
    <s v="AzuaDeforestaciónTala Ilegal de Bosque Natural "/>
    <n v="10"/>
    <n v="3"/>
    <n v="11.5"/>
    <n v="14.200000000000001"/>
    <x v="0"/>
    <s v="Manejo y uso insustentable de las tierras forestales"/>
    <n v="0.85199999999999998"/>
  </r>
  <r>
    <x v="0"/>
    <x v="1"/>
    <x v="9"/>
    <s v="AzuaDeforestaciónMinería"/>
    <n v="4"/>
    <n v="3"/>
    <n v="5.5"/>
    <n v="5.6000000000000005"/>
    <x v="3"/>
    <s v="Minería"/>
    <n v="0.26500000000000001"/>
  </r>
  <r>
    <x v="0"/>
    <x v="1"/>
    <x v="10"/>
    <s v="AzuaDeforestaciónIncendios Alta Intensidad"/>
    <n v="0"/>
    <n v="2"/>
    <n v="1"/>
    <n v="4"/>
    <x v="4"/>
    <s v="Incendios Forestales"/>
    <n v="0.157"/>
  </r>
  <r>
    <x v="0"/>
    <x v="1"/>
    <x v="11"/>
    <s v="AzuaDeforestaciónInfraestructura"/>
    <n v="0"/>
    <n v="1"/>
    <n v="0.5"/>
    <n v="2.2000000000000002"/>
    <x v="4"/>
    <s v="Expansión de infraestructura productiva de tipo urbana, vial e industrial"/>
    <n v="5.3999999999999999E-2"/>
  </r>
  <r>
    <x v="0"/>
    <x v="1"/>
    <x v="12"/>
    <s v="AzuaDeforestaciónDesastres Naturales"/>
    <n v="0"/>
    <n v="0"/>
    <n v="0"/>
    <n v="1.6"/>
    <x v="4"/>
    <s v="Desastres Naturales: Huracanes, sequía y deslizamientos"/>
    <n v="1.7999999999999999E-2"/>
  </r>
  <r>
    <x v="0"/>
    <x v="2"/>
    <x v="13"/>
    <s v="AzuaDegradaciónExtracción de Madera Leña/Carbón"/>
    <n v="10"/>
    <n v="9"/>
    <n v="14.5"/>
    <n v="15.600000000000001"/>
    <x v="0"/>
    <s v="Manejo y uso insustentable de las tierras forestales"/>
    <n v="0.95499999999999996"/>
  </r>
  <r>
    <x v="0"/>
    <x v="2"/>
    <x v="14"/>
    <s v="AzuaDegradaciónPastoreo de ganado en bosques"/>
    <n v="11"/>
    <n v="8"/>
    <n v="15"/>
    <n v="13.6"/>
    <x v="0"/>
    <s v="Manejo y uso insustentable de las tierras para producción ganadera"/>
    <n v="0.80400000000000005"/>
  </r>
  <r>
    <x v="0"/>
    <x v="2"/>
    <x v="15"/>
    <s v="AzuaDegradaciónPlanes de Manejo mal gestionados/mal ejecutados"/>
    <n v="9"/>
    <n v="4"/>
    <n v="11"/>
    <n v="12.4"/>
    <x v="1"/>
    <s v="Manejo y uso insustentable de las tierras forestales"/>
    <n v="0.65900000000000003"/>
  </r>
  <r>
    <x v="0"/>
    <x v="2"/>
    <x v="16"/>
    <s v="AzuaDegradaciónIncendios Mediana y Baja Intensidad"/>
    <n v="1"/>
    <n v="7"/>
    <n v="4.5"/>
    <n v="7"/>
    <x v="3"/>
    <s v="Incendios Forestales"/>
    <n v="0.35499999999999998"/>
  </r>
  <r>
    <x v="0"/>
    <x v="2"/>
    <x v="17"/>
    <s v="AzuaDegradaciónPlagas y Enfermedades Forestales"/>
    <n v="0"/>
    <n v="1"/>
    <n v="0.5"/>
    <n v="1.8000000000000003"/>
    <x v="4"/>
    <s v="Plagas, enfermedades en introducción de especies invasoras exóticas"/>
    <n v="3.5999999999999997E-2"/>
  </r>
  <r>
    <x v="1"/>
    <x v="0"/>
    <x v="0"/>
    <s v="BahorucoCausas IndirectasDeficiencia Políticas Públicas"/>
    <n v="8"/>
    <n v="8"/>
    <n v="12"/>
    <n v="17.200000000000003"/>
    <x v="0"/>
    <s v="Deficiencia en la institucionalidad; la aplicación de la legislación y escasez de políticas públicas ambientales y forestales"/>
    <n v="0.99099999999999999"/>
  </r>
  <r>
    <x v="1"/>
    <x v="0"/>
    <x v="1"/>
    <s v="BahorucoCausas IndirectasInformalidad Mercado Leña/Carbón"/>
    <n v="5"/>
    <n v="8"/>
    <n v="9"/>
    <n v="11.8"/>
    <x v="1"/>
    <s v="Manejo y uso insustentable de las tierras forestales"/>
    <n v="0.61599999999999999"/>
  </r>
  <r>
    <x v="1"/>
    <x v="0"/>
    <x v="2"/>
    <s v="BahorucoCausas IndirectasDeficiencia Institucionalidad Forestal"/>
    <n v="8"/>
    <n v="4"/>
    <n v="10"/>
    <n v="13"/>
    <x v="1"/>
    <s v="Deficiencia en la institucionalidad; la aplicación de la legislación y escasez de políticas públicas ambientales y forestales"/>
    <n v="0.72399999999999998"/>
  </r>
  <r>
    <x v="1"/>
    <x v="0"/>
    <x v="3"/>
    <s v="BahorucoCausas IndirectasPobreza -Desempleo"/>
    <n v="2"/>
    <n v="4"/>
    <n v="4"/>
    <n v="10.199999999999999"/>
    <x v="2"/>
    <s v="Pobreza"/>
    <n v="0.5"/>
  </r>
  <r>
    <x v="1"/>
    <x v="0"/>
    <x v="18"/>
    <s v="BahorucoCausas IndirectasIncumplimiento Legislación Vigente"/>
    <n v="0"/>
    <n v="2"/>
    <n v="1"/>
    <n v="6.8"/>
    <x v="3"/>
    <s v="Deficiencia en la institucionalidad; la aplicación de la legislación y escasez de políticas públicas ambientales y forestales"/>
    <n v="0.33600000000000002"/>
  </r>
  <r>
    <x v="1"/>
    <x v="0"/>
    <x v="19"/>
    <s v="BahorucoCausas IndirectasTenencia de la Tierra"/>
    <n v="0"/>
    <n v="1"/>
    <n v="0.5"/>
    <n v="7.8000000000000007"/>
    <x v="3"/>
    <s v="Deficiencia en la institucionalidad; la aplicación de la legislación y escasez de políticas públicas ambientales y forestales"/>
    <n v="0.39100000000000001"/>
  </r>
  <r>
    <x v="1"/>
    <x v="0"/>
    <x v="12"/>
    <s v="BahorucoCausas IndirectasDesastres Naturales"/>
    <n v="0"/>
    <n v="0"/>
    <n v="0"/>
    <n v="4.8000000000000007"/>
    <x v="3"/>
    <s v="Desastres Naturales: Huracanes, sequía y deslizamientos"/>
    <n v="0.218"/>
  </r>
  <r>
    <x v="1"/>
    <x v="0"/>
    <x v="5"/>
    <s v="BahorucoCausas IndirectasTurismo"/>
    <n v="0"/>
    <n v="0"/>
    <n v="0"/>
    <n v="2"/>
    <x v="4"/>
    <s v="Expansión de infraestructura productiva de tipo urbana, vial e industrial"/>
    <n v="0.04"/>
  </r>
  <r>
    <x v="1"/>
    <x v="1"/>
    <x v="8"/>
    <s v="BahorucoDeforestaciónTala Ilegal de Bosque Natural "/>
    <n v="10"/>
    <n v="3"/>
    <n v="11.5"/>
    <n v="14.8"/>
    <x v="0"/>
    <s v="Manejo y uso insustentable de las tierras forestales"/>
    <n v="0.90100000000000002"/>
  </r>
  <r>
    <x v="1"/>
    <x v="1"/>
    <x v="6"/>
    <s v="BahorucoDeforestaciónAgricultura Comercial"/>
    <n v="7"/>
    <n v="9"/>
    <n v="11.5"/>
    <n v="14.600000000000001"/>
    <x v="0"/>
    <s v="Manejo y uso insustentable de las tierras para producción agrícola"/>
    <n v="0.89300000000000002"/>
  </r>
  <r>
    <x v="1"/>
    <x v="1"/>
    <x v="7"/>
    <s v="BahorucoDeforestaciónAgricultura migratoria/subsistencia"/>
    <n v="3"/>
    <n v="11"/>
    <n v="8.5"/>
    <n v="14.400000000000002"/>
    <x v="0"/>
    <s v="Manejo y uso insustentable de las tierras para producción agrícola"/>
    <n v="0.873"/>
  </r>
  <r>
    <x v="1"/>
    <x v="1"/>
    <x v="20"/>
    <s v="BahorucoDeforestaciónGanadería Comercial"/>
    <n v="11"/>
    <n v="3"/>
    <n v="12.5"/>
    <n v="13"/>
    <x v="1"/>
    <s v="Manejo y uso insustentable de las tierras para producción ganadera"/>
    <n v="0.72399999999999998"/>
  </r>
  <r>
    <x v="1"/>
    <x v="1"/>
    <x v="11"/>
    <s v="BahorucoDeforestaciónInfraestructura"/>
    <n v="0"/>
    <n v="1"/>
    <n v="0.5"/>
    <n v="2.4"/>
    <x v="4"/>
    <s v="Expansión de infraestructura productiva de tipo urbana, vial e industrial"/>
    <n v="6.3E-2"/>
  </r>
  <r>
    <x v="1"/>
    <x v="2"/>
    <x v="13"/>
    <s v="BahorucoDegradaciónExtracción de Madera Leña/Carbón"/>
    <n v="10"/>
    <n v="9"/>
    <n v="14.5"/>
    <n v="17.8"/>
    <x v="0"/>
    <s v="Manejo y uso insustentable de las tierras forestales"/>
    <n v="0.995"/>
  </r>
  <r>
    <x v="1"/>
    <x v="2"/>
    <x v="14"/>
    <s v="BahorucoDegradaciónPastoreo de ganado en bosques"/>
    <n v="11"/>
    <n v="8"/>
    <n v="15"/>
    <n v="16"/>
    <x v="0"/>
    <s v="Manejo y uso insustentable de las tierras para producción ganadera"/>
    <n v="0.96199999999999997"/>
  </r>
  <r>
    <x v="1"/>
    <x v="2"/>
    <x v="15"/>
    <s v="BahorucoDegradaciónPlanes de Manejo mal gestionados/mal ejecutados"/>
    <n v="9"/>
    <n v="4"/>
    <n v="11"/>
    <n v="14.400000000000002"/>
    <x v="0"/>
    <s v="Manejo y uso insustentable de las tierras forestales"/>
    <n v="0.873"/>
  </r>
  <r>
    <x v="1"/>
    <x v="2"/>
    <x v="16"/>
    <s v="BahorucoDegradaciónIncendios Mediana y Baja Intensidad"/>
    <n v="1"/>
    <n v="7"/>
    <n v="4.5"/>
    <n v="8.2000000000000011"/>
    <x v="2"/>
    <s v="Incendios Forestales"/>
    <n v="0.40100000000000002"/>
  </r>
  <r>
    <x v="1"/>
    <x v="2"/>
    <x v="21"/>
    <s v="BahorucoDegradaciónIntroducción Especies Exóticas/Invasoras"/>
    <n v="2"/>
    <n v="4"/>
    <n v="4"/>
    <n v="5.8000000000000007"/>
    <x v="3"/>
    <s v="Plagas, enfermedades en introducción de especies invasoras exóticas"/>
    <n v="0.27700000000000002"/>
  </r>
  <r>
    <x v="1"/>
    <x v="2"/>
    <x v="9"/>
    <s v="BahorucoDegradaciónMinería"/>
    <n v="0"/>
    <n v="2"/>
    <n v="1"/>
    <n v="3"/>
    <x v="4"/>
    <s v="Minería"/>
    <n v="9.6000000000000002E-2"/>
  </r>
  <r>
    <x v="1"/>
    <x v="2"/>
    <x v="22"/>
    <s v="BahorucoDegradaciónExtracción Productos Forestales Madereros"/>
    <n v="1"/>
    <n v="0"/>
    <n v="1"/>
    <n v="5.2"/>
    <x v="3"/>
    <s v="Manejo y uso insustentable de las tierras forestales"/>
    <n v="0.22900000000000001"/>
  </r>
  <r>
    <x v="1"/>
    <x v="2"/>
    <x v="17"/>
    <s v="BahorucoDegradaciónPlagas y Enfermedades Forestales"/>
    <n v="0"/>
    <n v="1"/>
    <n v="0.5"/>
    <n v="2.4"/>
    <x v="4"/>
    <s v="Plagas, enfermedades en introducción de especies invasoras exóticas"/>
    <n v="6.3E-2"/>
  </r>
  <r>
    <x v="2"/>
    <x v="0"/>
    <x v="0"/>
    <s v="BarahonaCausas IndirectasDeficiencia Políticas Públicas"/>
    <n v="8"/>
    <n v="8"/>
    <n v="12"/>
    <n v="13.200000000000001"/>
    <x v="1"/>
    <s v="Deficiencia en la institucionalidad; la aplicación de la legislación y escasez de políticas públicas ambientales y forestales"/>
    <n v="0.77200000000000002"/>
  </r>
  <r>
    <x v="2"/>
    <x v="0"/>
    <x v="1"/>
    <s v="BarahonaCausas IndirectasInformalidad Mercado Leña/Carbón"/>
    <n v="5"/>
    <n v="8"/>
    <n v="9"/>
    <n v="12.2"/>
    <x v="1"/>
    <s v="Manejo y uso insustentable de las tierras forestales"/>
    <n v="0.64500000000000002"/>
  </r>
  <r>
    <x v="2"/>
    <x v="0"/>
    <x v="3"/>
    <s v="BarahonaCausas IndirectasPobreza -Desempleo"/>
    <n v="2"/>
    <n v="4"/>
    <n v="4"/>
    <n v="6.4"/>
    <x v="3"/>
    <s v="Pobreza"/>
    <n v="0.308"/>
  </r>
  <r>
    <x v="2"/>
    <x v="0"/>
    <x v="2"/>
    <s v="BarahonaCausas IndirectasDeficiencia Institucionalidad Forestal"/>
    <n v="8"/>
    <n v="4"/>
    <n v="10"/>
    <n v="11.4"/>
    <x v="2"/>
    <s v="Deficiencia en la institucionalidad; la aplicación de la legislación y escasez de políticas públicas ambientales y forestales"/>
    <n v="0.58299999999999996"/>
  </r>
  <r>
    <x v="2"/>
    <x v="0"/>
    <x v="23"/>
    <s v="BarahonaCausas IndirectasFalta Educación Ambiental"/>
    <n v="5"/>
    <n v="7"/>
    <n v="8.5"/>
    <n v="10"/>
    <x v="2"/>
    <s v="Deficiente Educación Ambiental"/>
    <n v="0.48499999999999999"/>
  </r>
  <r>
    <x v="2"/>
    <x v="0"/>
    <x v="24"/>
    <s v="BarahonaCausas IndirectasDinámica Migratoria"/>
    <n v="4"/>
    <n v="1"/>
    <n v="4.5"/>
    <n v="8.8000000000000007"/>
    <x v="2"/>
    <s v="Elevada migración ilegal de origen internacional"/>
    <n v="0.432"/>
  </r>
  <r>
    <x v="2"/>
    <x v="0"/>
    <x v="4"/>
    <s v="BarahonaCausas IndirectasAusencia de Incentivos Forestales"/>
    <n v="2"/>
    <n v="0"/>
    <n v="2"/>
    <n v="7.4"/>
    <x v="3"/>
    <s v="Manejo y uso insustentable de las tierras forestales"/>
    <n v="0.373"/>
  </r>
  <r>
    <x v="2"/>
    <x v="1"/>
    <x v="6"/>
    <s v="BarahonaDeforestaciónAgricultura Comercial"/>
    <n v="7"/>
    <n v="9"/>
    <n v="11.5"/>
    <n v="12.400000000000002"/>
    <x v="1"/>
    <s v="Manejo y uso insustentable de las tierras para producción agrícola"/>
    <n v="0.67"/>
  </r>
  <r>
    <x v="2"/>
    <x v="1"/>
    <x v="7"/>
    <s v="BarahonaDeforestaciónAgricultura migratoria/subsistencia"/>
    <n v="3"/>
    <n v="11"/>
    <n v="8.5"/>
    <n v="11.400000000000002"/>
    <x v="2"/>
    <s v="Manejo y uso insustentable de las tierras para producción agrícola"/>
    <n v="0.59"/>
  </r>
  <r>
    <x v="2"/>
    <x v="1"/>
    <x v="20"/>
    <s v="BarahonaDeforestaciónGanadería Comercial"/>
    <n v="11"/>
    <n v="3"/>
    <n v="12.5"/>
    <n v="12"/>
    <x v="1"/>
    <s v="Manejo y uso insustentable de las tierras para producción ganadera"/>
    <n v="0.627"/>
  </r>
  <r>
    <x v="2"/>
    <x v="1"/>
    <x v="8"/>
    <s v="BarahonaDeforestaciónTala Ilegal de Bosque Natural "/>
    <n v="10"/>
    <n v="3"/>
    <n v="11.5"/>
    <n v="12.8"/>
    <x v="1"/>
    <s v="Manejo y uso insustentable de las tierras forestales"/>
    <n v="0.69299999999999995"/>
  </r>
  <r>
    <x v="2"/>
    <x v="1"/>
    <x v="9"/>
    <s v="BarahonaDeforestaciónMinería"/>
    <n v="4"/>
    <n v="3"/>
    <n v="5.5"/>
    <n v="7.2000000000000011"/>
    <x v="3"/>
    <s v="Minería"/>
    <n v="0.37"/>
  </r>
  <r>
    <x v="2"/>
    <x v="0"/>
    <x v="24"/>
    <s v="BarahonaDeforestaciónDinámica Migratoria"/>
    <n v="2"/>
    <n v="2"/>
    <n v="3"/>
    <n v="7.4"/>
    <x v="3"/>
    <s v="Elevada migración ilegal de origen internacional"/>
    <n v="0.373"/>
  </r>
  <r>
    <x v="2"/>
    <x v="1"/>
    <x v="10"/>
    <s v="BarahonaDeforestaciónIncendios Alta Intensidad"/>
    <n v="0"/>
    <n v="2"/>
    <n v="1"/>
    <n v="3.8"/>
    <x v="4"/>
    <s v="Incendios Forestales"/>
    <n v="0.14499999999999999"/>
  </r>
  <r>
    <x v="2"/>
    <x v="1"/>
    <x v="11"/>
    <s v="BarahonaDeforestaciónInfraestructura"/>
    <n v="0"/>
    <n v="1"/>
    <n v="0.5"/>
    <n v="2"/>
    <x v="4"/>
    <s v="Expansión de infraestructura productiva de tipo urbana, vial e industrial"/>
    <n v="0.04"/>
  </r>
  <r>
    <x v="2"/>
    <x v="2"/>
    <x v="14"/>
    <s v="BarahonaDegradaciónPastoreo de ganado en bosques"/>
    <n v="11"/>
    <n v="8"/>
    <n v="15"/>
    <n v="14.8"/>
    <x v="0"/>
    <s v="Manejo y uso insustentable de las tierras para producción ganadera"/>
    <n v="0.90100000000000002"/>
  </r>
  <r>
    <x v="2"/>
    <x v="2"/>
    <x v="13"/>
    <s v="BarahonaDegradaciónExtracción de Madera Leña/Carbón"/>
    <n v="10"/>
    <n v="9"/>
    <n v="14.5"/>
    <n v="14.000000000000002"/>
    <x v="0"/>
    <s v="Manejo y uso insustentable de las tierras forestales"/>
    <n v="0.83599999999999997"/>
  </r>
  <r>
    <x v="2"/>
    <x v="2"/>
    <x v="15"/>
    <s v="BarahonaDegradaciónPlanes de Manejo mal gestionados/mal ejecutados"/>
    <n v="9"/>
    <n v="4"/>
    <n v="11"/>
    <n v="11.600000000000001"/>
    <x v="1"/>
    <s v="Manejo y uso insustentable de las tierras forestales"/>
    <n v="0.60599999999999998"/>
  </r>
  <r>
    <x v="2"/>
    <x v="2"/>
    <x v="16"/>
    <s v="BarahonaDegradaciónIncendios Mediana y Baja Intensidad"/>
    <n v="1"/>
    <n v="7"/>
    <n v="4.5"/>
    <n v="5.4"/>
    <x v="3"/>
    <s v="Incendios Forestales"/>
    <n v="0.24199999999999999"/>
  </r>
  <r>
    <x v="2"/>
    <x v="2"/>
    <x v="21"/>
    <s v="BarahonaDegradaciónIntroducción Especies Exóticas/Invasoras"/>
    <n v="2"/>
    <n v="4"/>
    <n v="4"/>
    <n v="4.6000000000000005"/>
    <x v="4"/>
    <s v="Plagas, enfermedades en introducción de especies invasoras exóticas"/>
    <n v="0.19500000000000001"/>
  </r>
  <r>
    <x v="2"/>
    <x v="2"/>
    <x v="12"/>
    <s v="BarahonaDegradaciónDesastres Naturales"/>
    <n v="2"/>
    <n v="1"/>
    <n v="2.5"/>
    <n v="3.4000000000000004"/>
    <x v="4"/>
    <s v="Desastres Naturales: Huracanes, sequía y deslizamientos"/>
    <n v="0.124"/>
  </r>
  <r>
    <x v="2"/>
    <x v="2"/>
    <x v="9"/>
    <s v="BarahonaDegradaciónMinería"/>
    <n v="0"/>
    <n v="2"/>
    <n v="1"/>
    <n v="3.4000000000000004"/>
    <x v="4"/>
    <s v="Minería"/>
    <n v="0.124"/>
  </r>
  <r>
    <x v="2"/>
    <x v="2"/>
    <x v="17"/>
    <s v="BarahonaDegradaciónPlagas y Enfermedades Forestales"/>
    <n v="0"/>
    <n v="1"/>
    <n v="0.5"/>
    <n v="1.8000000000000003"/>
    <x v="4"/>
    <s v="Plagas, enfermedades en introducción de especies invasoras exóticas"/>
    <n v="3.5999999999999997E-2"/>
  </r>
  <r>
    <x v="2"/>
    <x v="2"/>
    <x v="25"/>
    <s v="BarahonaDegradaciónOtras Causas Misceláneas"/>
    <n v="0"/>
    <n v="0"/>
    <n v="0"/>
    <n v="2.2000000000000002"/>
    <x v="4"/>
    <s v="Deficiente Educación Ambiental"/>
    <n v="5.3999999999999999E-2"/>
  </r>
  <r>
    <x v="3"/>
    <x v="0"/>
    <x v="0"/>
    <s v="DajabónCausas IndirectasDeficiencia Políticas Públicas"/>
    <n v="8"/>
    <n v="8"/>
    <n v="12"/>
    <n v="13.200000000000001"/>
    <x v="1"/>
    <s v="Deficiencia en la institucionalidad; la aplicación de la legislación y escasez de políticas públicas ambientales y forestales"/>
    <n v="0.77200000000000002"/>
  </r>
  <r>
    <x v="3"/>
    <x v="0"/>
    <x v="1"/>
    <s v="DajabónCausas IndirectasInformalidad Mercado Leña/Carbón"/>
    <n v="5"/>
    <n v="8"/>
    <n v="9"/>
    <n v="9.8000000000000007"/>
    <x v="2"/>
    <s v="Manejo y uso insustentable de las tierras forestales"/>
    <n v="0.48"/>
  </r>
  <r>
    <x v="3"/>
    <x v="0"/>
    <x v="23"/>
    <s v="DajabónCausas IndirectasFalta Educación Ambiental"/>
    <n v="5"/>
    <n v="7"/>
    <n v="8.5"/>
    <n v="10"/>
    <x v="2"/>
    <s v="Deficiente Educación Ambiental"/>
    <n v="0.48499999999999999"/>
  </r>
  <r>
    <x v="3"/>
    <x v="0"/>
    <x v="2"/>
    <s v="DajabónCausas IndirectasDeficiencia Institucionalidad Forestal"/>
    <n v="8"/>
    <n v="4"/>
    <n v="10"/>
    <n v="10.8"/>
    <x v="2"/>
    <s v="Deficiencia en la institucionalidad; la aplicación de la legislación y escasez de políticas públicas ambientales y forestales"/>
    <n v="0.53200000000000003"/>
  </r>
  <r>
    <x v="3"/>
    <x v="0"/>
    <x v="3"/>
    <s v="DajabónCausas IndirectasPobreza -Desempleo"/>
    <n v="2"/>
    <n v="4"/>
    <n v="4"/>
    <n v="5.4"/>
    <x v="3"/>
    <s v="Pobreza"/>
    <n v="0.24199999999999999"/>
  </r>
  <r>
    <x v="3"/>
    <x v="0"/>
    <x v="4"/>
    <s v="DajabónCausas IndirectasAusencia de Incentivos Forestales"/>
    <n v="2"/>
    <n v="0"/>
    <n v="2"/>
    <n v="4.5999999999999996"/>
    <x v="4"/>
    <s v="Manejo y uso insustentable de las tierras forestales"/>
    <n v="0.18099999999999999"/>
  </r>
  <r>
    <x v="3"/>
    <x v="0"/>
    <x v="26"/>
    <s v="DajabónCausas IndirectasInsumos Energéticos (Biomasa)"/>
    <n v="0"/>
    <n v="0"/>
    <n v="0"/>
    <n v="1.8"/>
    <x v="4"/>
    <s v="Plagas, enfermedades en introducción de especies invasoras exóticas"/>
    <n v="3.1E-2"/>
  </r>
  <r>
    <x v="3"/>
    <x v="0"/>
    <x v="5"/>
    <s v="DajabónCausas IndirectasTurismo"/>
    <n v="0"/>
    <n v="0"/>
    <n v="0"/>
    <n v="1.2000000000000002"/>
    <x v="4"/>
    <s v="Expansión de infraestructura productiva de tipo urbana, vial e industrial"/>
    <n v="1E-3"/>
  </r>
  <r>
    <x v="3"/>
    <x v="1"/>
    <x v="7"/>
    <s v="DajabónDeforestaciónAgricultura migratoria/subsistencia"/>
    <n v="3"/>
    <n v="11"/>
    <n v="8.5"/>
    <n v="8.6000000000000014"/>
    <x v="2"/>
    <s v="Manejo y uso insustentable de las tierras para producción agrícola"/>
    <n v="0.41899999999999998"/>
  </r>
  <r>
    <x v="3"/>
    <x v="1"/>
    <x v="6"/>
    <s v="DajabónDeforestaciónAgricultura Comercial"/>
    <n v="7"/>
    <n v="9"/>
    <n v="11.5"/>
    <n v="11.200000000000001"/>
    <x v="2"/>
    <s v="Manejo y uso insustentable de las tierras para producción agrícola"/>
    <n v="0.57199999999999995"/>
  </r>
  <r>
    <x v="3"/>
    <x v="1"/>
    <x v="20"/>
    <s v="DajabónDeforestaciónGanadería Comercial"/>
    <n v="11"/>
    <n v="3"/>
    <n v="12.5"/>
    <n v="13.4"/>
    <x v="1"/>
    <s v="Manejo y uso insustentable de las tierras para producción ganadera"/>
    <n v="0.78800000000000003"/>
  </r>
  <r>
    <x v="3"/>
    <x v="1"/>
    <x v="8"/>
    <s v="DajabónDeforestaciónTala Ilegal de Bosque Natural "/>
    <n v="10"/>
    <n v="3"/>
    <n v="11.5"/>
    <n v="12.000000000000002"/>
    <x v="1"/>
    <s v="Manejo y uso insustentable de las tierras forestales"/>
    <n v="0.63900000000000001"/>
  </r>
  <r>
    <x v="3"/>
    <x v="1"/>
    <x v="10"/>
    <s v="DajabónDeforestaciónIncendios Alta Intensidad"/>
    <n v="0"/>
    <n v="2"/>
    <n v="1"/>
    <n v="3.2"/>
    <x v="4"/>
    <s v="Incendios Forestales"/>
    <n v="0.108"/>
  </r>
  <r>
    <x v="3"/>
    <x v="1"/>
    <x v="11"/>
    <s v="DajabónDeforestaciónInfraestructura"/>
    <n v="0"/>
    <n v="1"/>
    <n v="0.5"/>
    <n v="1.2000000000000002"/>
    <x v="4"/>
    <s v="Expansión de infraestructura productiva de tipo urbana, vial e industrial"/>
    <n v="1E-3"/>
  </r>
  <r>
    <x v="3"/>
    <x v="2"/>
    <x v="13"/>
    <s v="DajabónDegradaciónExtracción de Madera Leña/Carbón"/>
    <n v="10"/>
    <n v="9"/>
    <n v="14.5"/>
    <n v="15.000000000000002"/>
    <x v="0"/>
    <s v="Manejo y uso insustentable de las tierras forestales"/>
    <n v="0.92900000000000005"/>
  </r>
  <r>
    <x v="3"/>
    <x v="2"/>
    <x v="14"/>
    <s v="DajabónDegradaciónPastoreo de ganado en bosques"/>
    <n v="11"/>
    <n v="8"/>
    <n v="15"/>
    <n v="14.6"/>
    <x v="0"/>
    <s v="Manejo y uso insustentable de las tierras para producción ganadera"/>
    <n v="0.88500000000000001"/>
  </r>
  <r>
    <x v="3"/>
    <x v="2"/>
    <x v="15"/>
    <s v="DajabónDegradaciónPlanes de Manejo mal gestionados/mal ejecutados"/>
    <n v="9"/>
    <n v="4"/>
    <n v="11"/>
    <n v="10.8"/>
    <x v="2"/>
    <s v="Manejo y uso insustentable de las tierras forestales"/>
    <n v="0.53200000000000003"/>
  </r>
  <r>
    <x v="3"/>
    <x v="2"/>
    <x v="16"/>
    <s v="DajabónDegradaciónIncendios Mediana y Baja Intensidad"/>
    <n v="1"/>
    <n v="7"/>
    <n v="4.5"/>
    <n v="6"/>
    <x v="3"/>
    <s v="Incendios Forestales"/>
    <n v="0.28799999999999998"/>
  </r>
  <r>
    <x v="3"/>
    <x v="2"/>
    <x v="21"/>
    <s v="DajabónDegradaciónIntroducción Especies Exóticas/Invasoras"/>
    <n v="2"/>
    <n v="4"/>
    <n v="4"/>
    <n v="5.2"/>
    <x v="3"/>
    <s v="Plagas, enfermedades en introducción de especies invasoras exóticas"/>
    <n v="0.22900000000000001"/>
  </r>
  <r>
    <x v="3"/>
    <x v="0"/>
    <x v="0"/>
    <s v="DajabónDegradaciónDeficiencia Políticas Públicas"/>
    <n v="0"/>
    <n v="0"/>
    <n v="0"/>
    <n v="2.4000000000000004"/>
    <x v="4"/>
    <s v="Deficiencia en la institucionalidad; la aplicación de la legislación y escasez de políticas públicas ambientales y forestales"/>
    <n v="7.1999999999999995E-2"/>
  </r>
  <r>
    <x v="4"/>
    <x v="0"/>
    <x v="2"/>
    <s v="DuarteCausas IndirectasDeficiencia Institucionalidad Forestal"/>
    <n v="8"/>
    <n v="4"/>
    <n v="10"/>
    <n v="11.6"/>
    <x v="2"/>
    <s v="Deficiencia en la institucionalidad; la aplicación de la legislación y escasez de políticas públicas ambientales y forestales"/>
    <n v="0.6"/>
  </r>
  <r>
    <x v="4"/>
    <x v="0"/>
    <x v="0"/>
    <s v="DuarteCausas IndirectasDeficiencia Políticas Públicas"/>
    <n v="8"/>
    <n v="8"/>
    <n v="12"/>
    <n v="13.600000000000001"/>
    <x v="0"/>
    <s v="Deficiencia en la institucionalidad; la aplicación de la legislación y escasez de políticas públicas ambientales y forestales"/>
    <n v="0.80600000000000005"/>
  </r>
  <r>
    <x v="4"/>
    <x v="0"/>
    <x v="25"/>
    <s v="DuarteCausas IndirectasOtras Causas Misceláneas"/>
    <n v="0"/>
    <n v="1"/>
    <n v="0.5"/>
    <n v="4"/>
    <x v="4"/>
    <s v="Deficiente Educación Ambiental"/>
    <n v="0.157"/>
  </r>
  <r>
    <x v="4"/>
    <x v="0"/>
    <x v="19"/>
    <s v="DuarteCausas IndirectasTenencia de la Tierra"/>
    <n v="0"/>
    <n v="1"/>
    <n v="0.5"/>
    <n v="3.6"/>
    <x v="4"/>
    <s v="Deficiencia en la institucionalidad; la aplicación de la legislación y escasez de políticas públicas ambientales y forestales"/>
    <n v="0.13700000000000001"/>
  </r>
  <r>
    <x v="4"/>
    <x v="1"/>
    <x v="6"/>
    <s v="DuarteDeforestaciónAgricultura Comercial"/>
    <n v="7"/>
    <n v="9"/>
    <n v="11.5"/>
    <n v="13.000000000000002"/>
    <x v="1"/>
    <s v="Manejo y uso insustentable de las tierras para producción agrícola"/>
    <n v="0.73899999999999999"/>
  </r>
  <r>
    <x v="4"/>
    <x v="1"/>
    <x v="7"/>
    <s v="DuarteDeforestaciónAgricultura migratoria/subsistencia"/>
    <n v="3"/>
    <n v="11"/>
    <n v="8.5"/>
    <n v="9.2000000000000011"/>
    <x v="2"/>
    <s v="Manejo y uso insustentable de las tierras para producción agrícola"/>
    <n v="0.45200000000000001"/>
  </r>
  <r>
    <x v="4"/>
    <x v="1"/>
    <x v="8"/>
    <s v="DuarteDeforestaciónTala Ilegal de Bosque Natural "/>
    <n v="10"/>
    <n v="3"/>
    <n v="11.5"/>
    <n v="12.400000000000002"/>
    <x v="1"/>
    <s v="Manejo y uso insustentable de las tierras forestales"/>
    <n v="0.67"/>
  </r>
  <r>
    <x v="4"/>
    <x v="1"/>
    <x v="10"/>
    <s v="DuarteDeforestaciónIncendios Alta Intensidad"/>
    <n v="0"/>
    <n v="2"/>
    <n v="1"/>
    <n v="4.2"/>
    <x v="4"/>
    <s v="Incendios Forestales"/>
    <n v="0.16700000000000001"/>
  </r>
  <r>
    <x v="4"/>
    <x v="2"/>
    <x v="14"/>
    <s v="DuarteDegradaciónPastoreo de ganado en bosques"/>
    <n v="11"/>
    <n v="8"/>
    <n v="15"/>
    <n v="14"/>
    <x v="0"/>
    <s v="Manejo y uso insustentable de las tierras para producción ganadera"/>
    <n v="0.82899999999999996"/>
  </r>
  <r>
    <x v="4"/>
    <x v="2"/>
    <x v="15"/>
    <s v="DuarteDegradaciónPlanes de Manejo mal gestionados/mal ejecutados"/>
    <n v="9"/>
    <n v="4"/>
    <n v="11"/>
    <n v="10.600000000000001"/>
    <x v="2"/>
    <s v="Manejo y uso insustentable de las tierras forestales"/>
    <n v="0.51800000000000002"/>
  </r>
  <r>
    <x v="4"/>
    <x v="2"/>
    <x v="16"/>
    <s v="DuarteDegradaciónIncendios Mediana y Baja Intensidad"/>
    <n v="1"/>
    <n v="7"/>
    <n v="4.5"/>
    <n v="5.8000000000000007"/>
    <x v="3"/>
    <s v="Incendios Forestales"/>
    <n v="0.27700000000000002"/>
  </r>
  <r>
    <x v="4"/>
    <x v="2"/>
    <x v="8"/>
    <s v="DuarteDegradaciónTala Ilegal de Bosque Natural "/>
    <n v="0"/>
    <n v="3"/>
    <n v="1.5"/>
    <n v="3"/>
    <x v="4"/>
    <s v="Manejo y uso insustentable de las tierras forestales"/>
    <n v="9.6000000000000002E-2"/>
  </r>
  <r>
    <x v="4"/>
    <x v="0"/>
    <x v="4"/>
    <s v="DuarteDegradaciónAusencia de Incentivos Forestales"/>
    <n v="1"/>
    <n v="0"/>
    <n v="1"/>
    <n v="3.6000000000000005"/>
    <x v="4"/>
    <s v="Manejo y uso insustentable de las tierras forestales"/>
    <n v="0.14199999999999999"/>
  </r>
  <r>
    <x v="5"/>
    <x v="0"/>
    <x v="0"/>
    <s v="El SeiboCausas IndirectasDeficiencia Políticas Públicas"/>
    <n v="8"/>
    <n v="8"/>
    <n v="12"/>
    <n v="12.000000000000002"/>
    <x v="1"/>
    <s v="Deficiencia en la institucionalidad; la aplicación de la legislación y escasez de políticas públicas ambientales y forestales"/>
    <n v="0.63900000000000001"/>
  </r>
  <r>
    <x v="5"/>
    <x v="0"/>
    <x v="1"/>
    <s v="El SeiboCausas IndirectasInformalidad Mercado Leña/Carbón"/>
    <n v="5"/>
    <n v="8"/>
    <n v="9"/>
    <n v="9.6000000000000014"/>
    <x v="2"/>
    <s v="Manejo y uso insustentable de las tierras forestales"/>
    <n v="0.47499999999999998"/>
  </r>
  <r>
    <x v="5"/>
    <x v="0"/>
    <x v="23"/>
    <s v="El SeiboCausas IndirectasFalta Educación Ambiental"/>
    <n v="5"/>
    <n v="7"/>
    <n v="8.5"/>
    <n v="9.4"/>
    <x v="2"/>
    <s v="Deficiente Educación Ambiental"/>
    <n v="0.46"/>
  </r>
  <r>
    <x v="5"/>
    <x v="0"/>
    <x v="2"/>
    <s v="El SeiboCausas IndirectasDeficiencia Institucionalidad Forestal"/>
    <n v="8"/>
    <n v="4"/>
    <n v="10"/>
    <n v="9.8000000000000007"/>
    <x v="2"/>
    <s v="Deficiencia en la institucionalidad; la aplicación de la legislación y escasez de políticas públicas ambientales y forestales"/>
    <n v="0.48"/>
  </r>
  <r>
    <x v="5"/>
    <x v="0"/>
    <x v="3"/>
    <s v="El SeiboCausas IndirectasPobreza -Desempleo"/>
    <n v="2"/>
    <n v="4"/>
    <n v="4"/>
    <n v="5.6000000000000005"/>
    <x v="3"/>
    <s v="Pobreza"/>
    <n v="0.26500000000000001"/>
  </r>
  <r>
    <x v="5"/>
    <x v="0"/>
    <x v="24"/>
    <s v="El SeiboCausas IndirectasDinámica Migratoria"/>
    <n v="4"/>
    <n v="1"/>
    <n v="4.5"/>
    <n v="6.2"/>
    <x v="3"/>
    <s v="Elevada migración ilegal de origen internacional"/>
    <n v="0.29599999999999999"/>
  </r>
  <r>
    <x v="5"/>
    <x v="0"/>
    <x v="25"/>
    <s v="El SeiboCausas IndirectasOtras Causas Misceláneas"/>
    <n v="0"/>
    <n v="1"/>
    <n v="0.5"/>
    <n v="2.4"/>
    <x v="4"/>
    <s v="Deficiente Educación Ambiental"/>
    <n v="6.3E-2"/>
  </r>
  <r>
    <x v="5"/>
    <x v="0"/>
    <x v="5"/>
    <s v="El SeiboCausas IndirectasTurismo"/>
    <n v="0"/>
    <n v="0"/>
    <n v="0"/>
    <n v="1.4000000000000001"/>
    <x v="4"/>
    <s v="Expansión de infraestructura productiva de tipo urbana, vial e industrial"/>
    <n v="8.0000000000000002E-3"/>
  </r>
  <r>
    <x v="5"/>
    <x v="1"/>
    <x v="6"/>
    <s v="El SeiboDeforestaciónAgricultura Comercial"/>
    <n v="7"/>
    <n v="9"/>
    <n v="11.5"/>
    <n v="10.600000000000001"/>
    <x v="2"/>
    <s v="Manejo y uso insustentable de las tierras para producción agrícola"/>
    <n v="0.51800000000000002"/>
  </r>
  <r>
    <x v="5"/>
    <x v="1"/>
    <x v="20"/>
    <s v="El SeiboDeforestaciónGanadería Comercial"/>
    <n v="11"/>
    <n v="3"/>
    <n v="12.5"/>
    <n v="12.4"/>
    <x v="1"/>
    <s v="Manejo y uso insustentable de las tierras para producción ganadera"/>
    <n v="0.65900000000000003"/>
  </r>
  <r>
    <x v="5"/>
    <x v="1"/>
    <x v="7"/>
    <s v="El SeiboDeforestaciónAgricultura migratoria/subsistencia"/>
    <n v="3"/>
    <n v="11"/>
    <n v="8.5"/>
    <n v="8.6000000000000014"/>
    <x v="2"/>
    <s v="Manejo y uso insustentable de las tierras para producción agrícola"/>
    <n v="0.41899999999999998"/>
  </r>
  <r>
    <x v="5"/>
    <x v="1"/>
    <x v="8"/>
    <s v="El SeiboDeforestaciónTala Ilegal de Bosque Natural "/>
    <n v="10"/>
    <n v="3"/>
    <n v="11.5"/>
    <n v="11.600000000000001"/>
    <x v="1"/>
    <s v="Manejo y uso insustentable de las tierras forestales"/>
    <n v="0.60599999999999998"/>
  </r>
  <r>
    <x v="5"/>
    <x v="1"/>
    <x v="9"/>
    <s v="El SeiboDeforestaciónMinería"/>
    <n v="4"/>
    <n v="3"/>
    <n v="5.5"/>
    <n v="6.6000000000000005"/>
    <x v="3"/>
    <s v="Minería"/>
    <n v="0.32700000000000001"/>
  </r>
  <r>
    <x v="5"/>
    <x v="1"/>
    <x v="10"/>
    <s v="El SeiboDeforestaciónIncendios Alta Intensidad"/>
    <n v="0"/>
    <n v="2"/>
    <n v="1"/>
    <n v="1.8"/>
    <x v="4"/>
    <s v="Incendios Forestales"/>
    <n v="3.1E-2"/>
  </r>
  <r>
    <x v="5"/>
    <x v="1"/>
    <x v="11"/>
    <s v="El SeiboDeforestaciónInfraestructura"/>
    <n v="0"/>
    <n v="1"/>
    <n v="0.5"/>
    <n v="1.6"/>
    <x v="4"/>
    <s v="Expansión de infraestructura productiva de tipo urbana, vial e industrial"/>
    <n v="1.7999999999999999E-2"/>
  </r>
  <r>
    <x v="5"/>
    <x v="2"/>
    <x v="14"/>
    <s v="El SeiboDegradaciónPastoreo de ganado en bosques"/>
    <n v="11"/>
    <n v="8"/>
    <n v="15"/>
    <n v="14.6"/>
    <x v="0"/>
    <s v="Manejo y uso insustentable de las tierras para producción ganadera"/>
    <n v="0.88500000000000001"/>
  </r>
  <r>
    <x v="5"/>
    <x v="2"/>
    <x v="13"/>
    <s v="El SeiboDegradaciónExtracción de Madera Leña/Carbón"/>
    <n v="10"/>
    <n v="9"/>
    <n v="14.5"/>
    <n v="13.600000000000001"/>
    <x v="0"/>
    <s v="Manejo y uso insustentable de las tierras forestales"/>
    <n v="0.80600000000000005"/>
  </r>
  <r>
    <x v="5"/>
    <x v="2"/>
    <x v="15"/>
    <s v="El SeiboDegradaciónPlanes de Manejo mal gestionados/mal ejecutados"/>
    <n v="9"/>
    <n v="4"/>
    <n v="11"/>
    <n v="10"/>
    <x v="2"/>
    <s v="Manejo y uso insustentable de las tierras forestales"/>
    <n v="0.48499999999999999"/>
  </r>
  <r>
    <x v="5"/>
    <x v="2"/>
    <x v="16"/>
    <s v="El SeiboDegradaciónIncendios Mediana y Baja Intensidad"/>
    <n v="1"/>
    <n v="7"/>
    <n v="4.5"/>
    <n v="4.5999999999999996"/>
    <x v="4"/>
    <s v="Incendios Forestales"/>
    <n v="0.18099999999999999"/>
  </r>
  <r>
    <x v="5"/>
    <x v="2"/>
    <x v="21"/>
    <s v="El SeiboDegradaciónIntroducción Especies Exóticas/Invasoras"/>
    <n v="2"/>
    <n v="4"/>
    <n v="4"/>
    <n v="4.4000000000000004"/>
    <x v="4"/>
    <s v="Plagas, enfermedades en introducción de especies invasoras exóticas"/>
    <n v="0.17"/>
  </r>
  <r>
    <x v="5"/>
    <x v="2"/>
    <x v="25"/>
    <s v="El SeiboDegradaciónOtras Causas Misceláneas"/>
    <n v="0"/>
    <n v="0"/>
    <n v="0"/>
    <n v="1.4000000000000001"/>
    <x v="4"/>
    <s v="Deficiente Educación Ambiental"/>
    <n v="8.0000000000000002E-3"/>
  </r>
  <r>
    <x v="6"/>
    <x v="0"/>
    <x v="0"/>
    <s v="Elías PiñaCausas IndirectasDeficiencia Políticas Públicas"/>
    <n v="8"/>
    <n v="8"/>
    <n v="12"/>
    <n v="16.8"/>
    <x v="0"/>
    <s v="Deficiencia en la institucionalidad; la aplicación de la legislación y escasez de políticas públicas ambientales y forestales"/>
    <n v="0.97799999999999998"/>
  </r>
  <r>
    <x v="6"/>
    <x v="0"/>
    <x v="1"/>
    <s v="Elías PiñaCausas IndirectasInformalidad Mercado Leña/Carbón"/>
    <n v="5"/>
    <n v="8"/>
    <n v="9"/>
    <n v="13.4"/>
    <x v="1"/>
    <s v="Manejo y uso insustentable de las tierras forestales"/>
    <n v="0.78800000000000003"/>
  </r>
  <r>
    <x v="6"/>
    <x v="0"/>
    <x v="2"/>
    <s v="Elías PiñaCausas IndirectasDeficiencia Institucionalidad Forestal"/>
    <n v="8"/>
    <n v="4"/>
    <n v="10"/>
    <n v="15.2"/>
    <x v="0"/>
    <s v="Deficiencia en la institucionalidad; la aplicación de la legislación y escasez de políticas públicas ambientales y forestales"/>
    <n v="0.94"/>
  </r>
  <r>
    <x v="6"/>
    <x v="0"/>
    <x v="5"/>
    <s v="Elías PiñaCausas IndirectasTurismo"/>
    <n v="0"/>
    <n v="0"/>
    <n v="0"/>
    <n v="2.2000000000000002"/>
    <x v="4"/>
    <s v="Expansión de infraestructura productiva de tipo urbana, vial e industrial"/>
    <n v="5.3999999999999999E-2"/>
  </r>
  <r>
    <x v="6"/>
    <x v="1"/>
    <x v="6"/>
    <s v="Elías PiñaDeforestaciónAgricultura Comercial"/>
    <n v="7"/>
    <n v="9"/>
    <n v="11.5"/>
    <n v="13.400000000000002"/>
    <x v="1"/>
    <s v="Manejo y uso insustentable de las tierras para producción agrícola"/>
    <n v="0.79500000000000004"/>
  </r>
  <r>
    <x v="6"/>
    <x v="1"/>
    <x v="7"/>
    <s v="Elías PiñaDeforestaciónAgricultura migratoria/subsistencia"/>
    <n v="3"/>
    <n v="11"/>
    <n v="8.5"/>
    <n v="13.400000000000002"/>
    <x v="1"/>
    <s v="Manejo y uso insustentable de las tierras para producción agrícola"/>
    <n v="0.79500000000000004"/>
  </r>
  <r>
    <x v="6"/>
    <x v="1"/>
    <x v="20"/>
    <s v="Elías PiñaDeforestaciónGanadería Comercial"/>
    <n v="11"/>
    <n v="3"/>
    <n v="12.5"/>
    <n v="14.2"/>
    <x v="0"/>
    <s v="Manejo y uso insustentable de las tierras para producción ganadera"/>
    <n v="0.84499999999999997"/>
  </r>
  <r>
    <x v="6"/>
    <x v="1"/>
    <x v="8"/>
    <s v="Elías PiñaDeforestaciónTala Ilegal de Bosque Natural "/>
    <n v="10"/>
    <n v="3"/>
    <n v="11.5"/>
    <n v="15.000000000000002"/>
    <x v="0"/>
    <s v="Manejo y uso insustentable de las tierras forestales"/>
    <n v="0.92900000000000005"/>
  </r>
  <r>
    <x v="6"/>
    <x v="0"/>
    <x v="24"/>
    <s v="Elías PiñaDeforestaciónDinámica Migratoria"/>
    <n v="2"/>
    <n v="2"/>
    <n v="3"/>
    <n v="8.4"/>
    <x v="2"/>
    <s v="Elevada migración ilegal de origen internacional"/>
    <n v="0.40600000000000003"/>
  </r>
  <r>
    <x v="6"/>
    <x v="1"/>
    <x v="11"/>
    <s v="Elías PiñaDeforestaciónInfraestructura"/>
    <n v="0"/>
    <n v="1"/>
    <n v="0.5"/>
    <n v="2"/>
    <x v="4"/>
    <s v="Expansión de infraestructura productiva de tipo urbana, vial e industrial"/>
    <n v="0.04"/>
  </r>
  <r>
    <x v="6"/>
    <x v="2"/>
    <x v="13"/>
    <s v="Elías PiñaDegradaciónExtracción de Madera Leña/Carbón"/>
    <n v="10"/>
    <n v="9"/>
    <n v="14.5"/>
    <n v="17.8"/>
    <x v="0"/>
    <s v="Manejo y uso insustentable de las tierras forestales"/>
    <n v="0.995"/>
  </r>
  <r>
    <x v="6"/>
    <x v="2"/>
    <x v="14"/>
    <s v="Elías PiñaDegradaciónPastoreo de ganado en bosques"/>
    <n v="11"/>
    <n v="8"/>
    <n v="15"/>
    <n v="17.2"/>
    <x v="0"/>
    <s v="Manejo y uso insustentable de las tierras para producción ganadera"/>
    <n v="0.98799999999999999"/>
  </r>
  <r>
    <x v="6"/>
    <x v="2"/>
    <x v="15"/>
    <s v="Elías PiñaDegradaciónPlanes de Manejo mal gestionados/mal ejecutados"/>
    <n v="9"/>
    <n v="4"/>
    <n v="11"/>
    <n v="12.8"/>
    <x v="1"/>
    <s v="Manejo y uso insustentable de las tierras forestales"/>
    <n v="0.69299999999999995"/>
  </r>
  <r>
    <x v="6"/>
    <x v="2"/>
    <x v="16"/>
    <s v="Elías PiñaDegradaciónIncendios Mediana y Baja Intensidad"/>
    <n v="1"/>
    <n v="7"/>
    <n v="4.5"/>
    <n v="8.6"/>
    <x v="2"/>
    <s v="Incendios Forestales"/>
    <n v="0.41599999999999998"/>
  </r>
  <r>
    <x v="7"/>
    <x v="0"/>
    <x v="0"/>
    <s v="EspaillatCausas IndirectasDeficiencia Políticas Públicas"/>
    <n v="8"/>
    <n v="8"/>
    <n v="12"/>
    <n v="15.200000000000003"/>
    <x v="0"/>
    <s v="Deficiencia en la institucionalidad; la aplicación de la legislación y escasez de políticas públicas ambientales y forestales"/>
    <n v="0.94399999999999995"/>
  </r>
  <r>
    <x v="7"/>
    <x v="0"/>
    <x v="1"/>
    <s v="EspaillatCausas IndirectasInformalidad Mercado Leña/Carbón"/>
    <n v="5"/>
    <n v="8"/>
    <n v="9"/>
    <n v="8.8000000000000007"/>
    <x v="2"/>
    <s v="Manejo y uso insustentable de las tierras forestales"/>
    <n v="0.432"/>
  </r>
  <r>
    <x v="7"/>
    <x v="0"/>
    <x v="2"/>
    <s v="EspaillatCausas IndirectasDeficiencia Institucionalidad Forestal"/>
    <n v="8"/>
    <n v="4"/>
    <n v="10"/>
    <n v="13"/>
    <x v="1"/>
    <s v="Deficiencia en la institucionalidad; la aplicación de la legislación y escasez de políticas públicas ambientales y forestales"/>
    <n v="0.72399999999999998"/>
  </r>
  <r>
    <x v="7"/>
    <x v="0"/>
    <x v="5"/>
    <s v="EspaillatCausas IndirectasTurismo"/>
    <n v="0"/>
    <n v="0"/>
    <n v="0"/>
    <n v="1.4000000000000001"/>
    <x v="4"/>
    <s v="Expansión de infraestructura productiva de tipo urbana, vial e industrial"/>
    <n v="8.0000000000000002E-3"/>
  </r>
  <r>
    <x v="7"/>
    <x v="1"/>
    <x v="6"/>
    <s v="EspaillatDeforestaciónAgricultura Comercial"/>
    <n v="7"/>
    <n v="9"/>
    <n v="11.5"/>
    <n v="13.200000000000001"/>
    <x v="1"/>
    <s v="Manejo y uso insustentable de las tierras para producción agrícola"/>
    <n v="0.77200000000000002"/>
  </r>
  <r>
    <x v="7"/>
    <x v="1"/>
    <x v="20"/>
    <s v="EspaillatDeforestaciónGanadería Comercial"/>
    <n v="11"/>
    <n v="3"/>
    <n v="12.5"/>
    <n v="14.8"/>
    <x v="0"/>
    <s v="Manejo y uso insustentable de las tierras para producción ganadera"/>
    <n v="0.90100000000000002"/>
  </r>
  <r>
    <x v="7"/>
    <x v="1"/>
    <x v="7"/>
    <s v="EspaillatDeforestaciónAgricultura migratoria/subsistencia"/>
    <n v="3"/>
    <n v="11"/>
    <n v="8.5"/>
    <n v="11.400000000000002"/>
    <x v="2"/>
    <s v="Manejo y uso insustentable de las tierras para producción agrícola"/>
    <n v="0.59"/>
  </r>
  <r>
    <x v="7"/>
    <x v="1"/>
    <x v="8"/>
    <s v="EspaillatDeforestaciónTala Ilegal de Bosque Natural "/>
    <n v="10"/>
    <n v="3"/>
    <n v="11.5"/>
    <n v="13.600000000000001"/>
    <x v="0"/>
    <s v="Manejo y uso insustentable de las tierras forestales"/>
    <n v="0.80600000000000005"/>
  </r>
  <r>
    <x v="7"/>
    <x v="1"/>
    <x v="9"/>
    <s v="EspaillatDeforestaciónMinería"/>
    <n v="4"/>
    <n v="3"/>
    <n v="5.5"/>
    <n v="6.2"/>
    <x v="3"/>
    <s v="Minería"/>
    <n v="0.29599999999999999"/>
  </r>
  <r>
    <x v="7"/>
    <x v="1"/>
    <x v="10"/>
    <s v="EspaillatDeforestaciónIncendios Alta Intensidad"/>
    <n v="0"/>
    <n v="2"/>
    <n v="1"/>
    <n v="2.2000000000000002"/>
    <x v="4"/>
    <s v="Incendios Forestales"/>
    <n v="5.3999999999999999E-2"/>
  </r>
  <r>
    <x v="7"/>
    <x v="1"/>
    <x v="11"/>
    <s v="EspaillatDeforestaciónInfraestructura"/>
    <n v="0"/>
    <n v="1"/>
    <n v="0.5"/>
    <n v="4.8000000000000007"/>
    <x v="3"/>
    <s v="Expansión de infraestructura productiva de tipo urbana, vial e industrial"/>
    <n v="0.218"/>
  </r>
  <r>
    <x v="7"/>
    <x v="2"/>
    <x v="14"/>
    <s v="EspaillatDegradaciónPastoreo de ganado en bosques"/>
    <n v="11"/>
    <n v="8"/>
    <n v="15"/>
    <n v="16.8"/>
    <x v="0"/>
    <s v="Manejo y uso insustentable de las tierras para producción ganadera"/>
    <n v="0.97799999999999998"/>
  </r>
  <r>
    <x v="7"/>
    <x v="2"/>
    <x v="13"/>
    <s v="EspaillatDegradaciónExtracción de Madera Leña/Carbón"/>
    <n v="10"/>
    <n v="9"/>
    <n v="14.5"/>
    <n v="14.400000000000002"/>
    <x v="0"/>
    <s v="Manejo y uso insustentable de las tierras forestales"/>
    <n v="0.873"/>
  </r>
  <r>
    <x v="7"/>
    <x v="2"/>
    <x v="15"/>
    <s v="EspaillatDegradaciónPlanes de Manejo mal gestionados/mal ejecutados"/>
    <n v="9"/>
    <n v="4"/>
    <n v="11"/>
    <n v="11"/>
    <x v="2"/>
    <s v="Manejo y uso insustentable de las tierras forestales"/>
    <n v="0.54400000000000004"/>
  </r>
  <r>
    <x v="7"/>
    <x v="2"/>
    <x v="16"/>
    <s v="EspaillatDegradaciónIncendios Mediana y Baja Intensidad"/>
    <n v="1"/>
    <n v="7"/>
    <n v="4.5"/>
    <n v="5.6"/>
    <x v="3"/>
    <s v="Incendios Forestales"/>
    <n v="0.254"/>
  </r>
  <r>
    <x v="7"/>
    <x v="2"/>
    <x v="8"/>
    <s v="EspaillatDegradaciónTala Ilegal de Bosque Natural "/>
    <n v="0"/>
    <n v="3"/>
    <n v="1.5"/>
    <n v="4.6000000000000005"/>
    <x v="4"/>
    <s v="Manejo y uso insustentable de las tierras forestales"/>
    <n v="0.19500000000000001"/>
  </r>
  <r>
    <x v="7"/>
    <x v="2"/>
    <x v="25"/>
    <s v="EspaillatDegradaciónOtras Causas Misceláneas"/>
    <n v="0"/>
    <n v="0"/>
    <n v="0"/>
    <n v="2"/>
    <x v="4"/>
    <s v="Deficiente Educación Ambiental"/>
    <n v="0.04"/>
  </r>
  <r>
    <x v="8"/>
    <x v="0"/>
    <x v="0"/>
    <s v="Hato MayorCausas IndirectasDeficiencia Políticas Públicas"/>
    <n v="8"/>
    <n v="8"/>
    <n v="12"/>
    <n v="12.000000000000002"/>
    <x v="1"/>
    <s v="Deficiencia en la institucionalidad; la aplicación de la legislación y escasez de políticas públicas ambientales y forestales"/>
    <n v="0.63900000000000001"/>
  </r>
  <r>
    <x v="8"/>
    <x v="0"/>
    <x v="1"/>
    <s v="Hato MayorCausas IndirectasInformalidad Mercado Leña/Carbón"/>
    <n v="5"/>
    <n v="8"/>
    <n v="9"/>
    <n v="9.6000000000000014"/>
    <x v="2"/>
    <s v="Manejo y uso insustentable de las tierras forestales"/>
    <n v="0.47499999999999998"/>
  </r>
  <r>
    <x v="8"/>
    <x v="0"/>
    <x v="23"/>
    <s v="Hato MayorCausas IndirectasFalta Educación Ambiental"/>
    <n v="5"/>
    <n v="7"/>
    <n v="8.5"/>
    <n v="9.4"/>
    <x v="2"/>
    <s v="Deficiente Educación Ambiental"/>
    <n v="0.46"/>
  </r>
  <r>
    <x v="8"/>
    <x v="0"/>
    <x v="2"/>
    <s v="Hato MayorCausas IndirectasDeficiencia Institucionalidad Forestal"/>
    <n v="8"/>
    <n v="4"/>
    <n v="10"/>
    <n v="9.8000000000000007"/>
    <x v="2"/>
    <s v="Deficiencia en la institucionalidad; la aplicación de la legislación y escasez de políticas públicas ambientales y forestales"/>
    <n v="0.48"/>
  </r>
  <r>
    <x v="8"/>
    <x v="0"/>
    <x v="3"/>
    <s v="Hato MayorCausas IndirectasPobreza -Desempleo"/>
    <n v="2"/>
    <n v="4"/>
    <n v="4"/>
    <n v="5.6000000000000005"/>
    <x v="3"/>
    <s v="Pobreza"/>
    <n v="0.26500000000000001"/>
  </r>
  <r>
    <x v="8"/>
    <x v="0"/>
    <x v="24"/>
    <s v="Hato MayorCausas IndirectasDinámica Migratoria"/>
    <n v="4"/>
    <n v="1"/>
    <n v="4.5"/>
    <n v="6.2"/>
    <x v="3"/>
    <s v="Elevada migración ilegal de origen internacional"/>
    <n v="0.29599999999999999"/>
  </r>
  <r>
    <x v="8"/>
    <x v="0"/>
    <x v="25"/>
    <s v="Hato MayorCausas IndirectasOtras Causas Misceláneas"/>
    <n v="0"/>
    <n v="1"/>
    <n v="0.5"/>
    <n v="2.4"/>
    <x v="4"/>
    <s v="Deficiente Educación Ambiental"/>
    <n v="6.3E-2"/>
  </r>
  <r>
    <x v="8"/>
    <x v="0"/>
    <x v="5"/>
    <s v="Hato MayorCausas IndirectasTurismo"/>
    <n v="0"/>
    <n v="0"/>
    <n v="0"/>
    <n v="1.4000000000000001"/>
    <x v="4"/>
    <s v="Expansión de infraestructura productiva de tipo urbana, vial e industrial"/>
    <n v="8.0000000000000002E-3"/>
  </r>
  <r>
    <x v="8"/>
    <x v="1"/>
    <x v="6"/>
    <s v="Hato MayorDeforestaciónAgricultura Comercial"/>
    <n v="7"/>
    <n v="9"/>
    <n v="11.5"/>
    <n v="10.600000000000001"/>
    <x v="2"/>
    <s v="Manejo y uso insustentable de las tierras para producción agrícola"/>
    <n v="0.51800000000000002"/>
  </r>
  <r>
    <x v="8"/>
    <x v="1"/>
    <x v="20"/>
    <s v="Hato MayorDeforestaciónGanadería Comercial"/>
    <n v="11"/>
    <n v="3"/>
    <n v="12.5"/>
    <n v="12.4"/>
    <x v="1"/>
    <s v="Manejo y uso insustentable de las tierras para producción ganadera"/>
    <n v="0.65900000000000003"/>
  </r>
  <r>
    <x v="8"/>
    <x v="1"/>
    <x v="7"/>
    <s v="Hato MayorDeforestaciónAgricultura migratoria/subsistencia"/>
    <n v="3"/>
    <n v="11"/>
    <n v="8.5"/>
    <n v="8.6000000000000014"/>
    <x v="2"/>
    <s v="Manejo y uso insustentable de las tierras para producción agrícola"/>
    <n v="0.41899999999999998"/>
  </r>
  <r>
    <x v="8"/>
    <x v="1"/>
    <x v="8"/>
    <s v="Hato MayorDeforestaciónTala Ilegal de Bosque Natural "/>
    <n v="10"/>
    <n v="3"/>
    <n v="11.5"/>
    <n v="11.600000000000001"/>
    <x v="1"/>
    <s v="Manejo y uso insustentable de las tierras forestales"/>
    <n v="0.60599999999999998"/>
  </r>
  <r>
    <x v="8"/>
    <x v="1"/>
    <x v="9"/>
    <s v="Hato MayorDeforestaciónMinería"/>
    <n v="4"/>
    <n v="3"/>
    <n v="5.5"/>
    <n v="6.6000000000000005"/>
    <x v="3"/>
    <s v="Minería"/>
    <n v="0.32700000000000001"/>
  </r>
  <r>
    <x v="8"/>
    <x v="1"/>
    <x v="10"/>
    <s v="Hato MayorDeforestaciónIncendios Alta Intensidad"/>
    <n v="0"/>
    <n v="2"/>
    <n v="1"/>
    <n v="1.8"/>
    <x v="4"/>
    <s v="Incendios Forestales"/>
    <n v="3.1E-2"/>
  </r>
  <r>
    <x v="8"/>
    <x v="1"/>
    <x v="11"/>
    <s v="Hato MayorDeforestaciónInfraestructura"/>
    <n v="0"/>
    <n v="1"/>
    <n v="0.5"/>
    <n v="1.6"/>
    <x v="4"/>
    <s v="Expansión de infraestructura productiva de tipo urbana, vial e industrial"/>
    <n v="1.7999999999999999E-2"/>
  </r>
  <r>
    <x v="8"/>
    <x v="2"/>
    <x v="14"/>
    <s v="Hato MayorDegradaciónPastoreo de ganado en bosques"/>
    <n v="11"/>
    <n v="8"/>
    <n v="15"/>
    <n v="14.6"/>
    <x v="0"/>
    <s v="Manejo y uso insustentable de las tierras para producción ganadera"/>
    <n v="0.88500000000000001"/>
  </r>
  <r>
    <x v="8"/>
    <x v="2"/>
    <x v="13"/>
    <s v="Hato MayorDegradaciónExtracción de Madera Leña/Carbón"/>
    <n v="10"/>
    <n v="9"/>
    <n v="14.5"/>
    <n v="13.600000000000001"/>
    <x v="0"/>
    <s v="Manejo y uso insustentable de las tierras forestales"/>
    <n v="0.80600000000000005"/>
  </r>
  <r>
    <x v="8"/>
    <x v="2"/>
    <x v="15"/>
    <s v="Hato MayorDegradaciónPlanes de Manejo mal gestionados/mal ejecutados"/>
    <n v="9"/>
    <n v="4"/>
    <n v="11"/>
    <n v="10"/>
    <x v="2"/>
    <s v="Manejo y uso insustentable de las tierras forestales"/>
    <n v="0.48499999999999999"/>
  </r>
  <r>
    <x v="8"/>
    <x v="2"/>
    <x v="16"/>
    <s v="Hato MayorDegradaciónIncendios Mediana y Baja Intensidad"/>
    <n v="1"/>
    <n v="7"/>
    <n v="4.5"/>
    <n v="4.5999999999999996"/>
    <x v="4"/>
    <s v="Incendios Forestales"/>
    <n v="0.18099999999999999"/>
  </r>
  <r>
    <x v="8"/>
    <x v="2"/>
    <x v="21"/>
    <s v="Hato MayorDegradaciónIntroducción Especies Exóticas/Invasoras"/>
    <n v="2"/>
    <n v="4"/>
    <n v="4"/>
    <n v="4.4000000000000004"/>
    <x v="4"/>
    <s v="Plagas, enfermedades en introducción de especies invasoras exóticas"/>
    <n v="0.17"/>
  </r>
  <r>
    <x v="8"/>
    <x v="2"/>
    <x v="25"/>
    <s v="Hato MayorDegradaciónOtras Causas Misceláneas"/>
    <n v="0"/>
    <n v="0"/>
    <n v="0"/>
    <n v="1.4000000000000001"/>
    <x v="4"/>
    <s v="Deficiente Educación Ambiental"/>
    <n v="8.0000000000000002E-3"/>
  </r>
  <r>
    <x v="9"/>
    <x v="0"/>
    <x v="2"/>
    <s v="IndependenciaCausas IndirectasDeficiencia Institucionalidad Forestal"/>
    <n v="8"/>
    <n v="4"/>
    <n v="10"/>
    <n v="12.4"/>
    <x v="1"/>
    <s v="Deficiencia en la institucionalidad; la aplicación de la legislación y escasez de políticas públicas ambientales y forestales"/>
    <n v="0.65900000000000003"/>
  </r>
  <r>
    <x v="9"/>
    <x v="0"/>
    <x v="0"/>
    <s v="IndependenciaCausas IndirectasDeficiencia Políticas Públicas"/>
    <n v="8"/>
    <n v="8"/>
    <n v="12"/>
    <n v="14.200000000000003"/>
    <x v="0"/>
    <s v="Deficiencia en la institucionalidad; la aplicación de la legislación y escasez de políticas públicas ambientales y forestales"/>
    <n v="0.86199999999999999"/>
  </r>
  <r>
    <x v="9"/>
    <x v="0"/>
    <x v="1"/>
    <s v="IndependenciaCausas IndirectasInformalidad Mercado Leña/Carbón"/>
    <n v="5"/>
    <n v="8"/>
    <n v="9"/>
    <n v="11"/>
    <x v="2"/>
    <s v="Manejo y uso insustentable de las tierras forestales"/>
    <n v="0.54400000000000004"/>
  </r>
  <r>
    <x v="9"/>
    <x v="0"/>
    <x v="3"/>
    <s v="IndependenciaCausas IndirectasPobreza -Desempleo"/>
    <n v="2"/>
    <n v="4"/>
    <n v="4"/>
    <n v="8.8000000000000007"/>
    <x v="2"/>
    <s v="Pobreza"/>
    <n v="0.432"/>
  </r>
  <r>
    <x v="9"/>
    <x v="0"/>
    <x v="24"/>
    <s v="IndependenciaCausas IndirectasDinámica Migratoria"/>
    <n v="4"/>
    <n v="1"/>
    <n v="4.5"/>
    <n v="8.8000000000000007"/>
    <x v="2"/>
    <s v="Elevada migración ilegal de origen internacional"/>
    <n v="0.432"/>
  </r>
  <r>
    <x v="9"/>
    <x v="1"/>
    <x v="6"/>
    <s v="IndependenciaDeforestaciónAgricultura Comercial"/>
    <n v="7"/>
    <n v="9"/>
    <n v="11.5"/>
    <n v="13.000000000000002"/>
    <x v="1"/>
    <s v="Manejo y uso insustentable de las tierras para producción agrícola"/>
    <n v="0.73899999999999999"/>
  </r>
  <r>
    <x v="9"/>
    <x v="1"/>
    <x v="7"/>
    <s v="IndependenciaDeforestaciónAgricultura migratoria/subsistencia"/>
    <n v="3"/>
    <n v="11"/>
    <n v="8.5"/>
    <n v="10.4"/>
    <x v="2"/>
    <s v="Manejo y uso insustentable de las tierras para producción agrícola"/>
    <n v="0.51100000000000001"/>
  </r>
  <r>
    <x v="9"/>
    <x v="1"/>
    <x v="20"/>
    <s v="IndependenciaDeforestaciónGanadería Comercial"/>
    <n v="11"/>
    <n v="3"/>
    <n v="12.5"/>
    <n v="13.2"/>
    <x v="1"/>
    <s v="Manejo y uso insustentable de las tierras para producción ganadera"/>
    <n v="0.76500000000000001"/>
  </r>
  <r>
    <x v="9"/>
    <x v="1"/>
    <x v="8"/>
    <s v="IndependenciaDeforestaciónTala Ilegal de Bosque Natural "/>
    <n v="10"/>
    <n v="3"/>
    <n v="11.5"/>
    <n v="14.400000000000002"/>
    <x v="0"/>
    <s v="Manejo y uso insustentable de las tierras forestales"/>
    <n v="0.873"/>
  </r>
  <r>
    <x v="9"/>
    <x v="1"/>
    <x v="9"/>
    <s v="IndependenciaDeforestaciónMinería"/>
    <n v="4"/>
    <n v="3"/>
    <n v="5.5"/>
    <n v="7.6000000000000005"/>
    <x v="3"/>
    <s v="Minería"/>
    <n v="0.38800000000000001"/>
  </r>
  <r>
    <x v="9"/>
    <x v="1"/>
    <x v="10"/>
    <s v="IndependenciaDeforestaciónIncendios Alta Intensidad"/>
    <n v="0"/>
    <n v="2"/>
    <n v="1"/>
    <n v="5.4"/>
    <x v="3"/>
    <s v="Incendios Forestales"/>
    <n v="0.24199999999999999"/>
  </r>
  <r>
    <x v="9"/>
    <x v="1"/>
    <x v="11"/>
    <s v="IndependenciaDeforestaciónInfraestructura"/>
    <n v="0"/>
    <n v="1"/>
    <n v="0.5"/>
    <n v="2.6"/>
    <x v="4"/>
    <s v="Expansión de infraestructura productiva de tipo urbana, vial e industrial"/>
    <n v="0.08"/>
  </r>
  <r>
    <x v="9"/>
    <x v="2"/>
    <x v="13"/>
    <s v="IndependenciaDegradaciónExtracción de Madera Leña/Carbón"/>
    <n v="10"/>
    <n v="9"/>
    <n v="14.5"/>
    <n v="16.600000000000001"/>
    <x v="0"/>
    <s v="Manejo y uso insustentable de las tierras forestales"/>
    <n v="0.97499999999999998"/>
  </r>
  <r>
    <x v="9"/>
    <x v="2"/>
    <x v="14"/>
    <s v="IndependenciaDegradaciónPastoreo de ganado en bosques"/>
    <n v="11"/>
    <n v="8"/>
    <n v="15"/>
    <n v="16.399999999999999"/>
    <x v="0"/>
    <s v="Manejo y uso insustentable de las tierras para producción ganadera"/>
    <n v="0.97"/>
  </r>
  <r>
    <x v="9"/>
    <x v="2"/>
    <x v="15"/>
    <s v="IndependenciaDegradaciónPlanes de Manejo mal gestionados/mal ejecutados"/>
    <n v="9"/>
    <n v="4"/>
    <n v="11"/>
    <n v="13"/>
    <x v="1"/>
    <s v="Manejo y uso insustentable de las tierras forestales"/>
    <n v="0.72399999999999998"/>
  </r>
  <r>
    <x v="9"/>
    <x v="2"/>
    <x v="16"/>
    <s v="IndependenciaDegradaciónIncendios Mediana y Baja Intensidad"/>
    <n v="1"/>
    <n v="7"/>
    <n v="4.5"/>
    <n v="6.8000000000000007"/>
    <x v="3"/>
    <s v="Incendios Forestales"/>
    <n v="0.33700000000000002"/>
  </r>
  <r>
    <x v="9"/>
    <x v="2"/>
    <x v="21"/>
    <s v="IndependenciaDegradaciónIntroducción Especies Exóticas/Invasoras"/>
    <n v="2"/>
    <n v="4"/>
    <n v="4"/>
    <n v="6.8000000000000007"/>
    <x v="3"/>
    <s v="Plagas, enfermedades en introducción de especies invasoras exóticas"/>
    <n v="0.33700000000000002"/>
  </r>
  <r>
    <x v="9"/>
    <x v="2"/>
    <x v="22"/>
    <s v="IndependenciaDegradaciónExtracción Productos Forestales Madereros"/>
    <n v="1"/>
    <n v="0"/>
    <n v="1"/>
    <n v="5.8"/>
    <x v="3"/>
    <s v="Manejo y uso insustentable de las tierras forestales"/>
    <n v="0.27500000000000002"/>
  </r>
  <r>
    <x v="10"/>
    <x v="0"/>
    <x v="0"/>
    <s v="La AltagraciaCausas IndirectasDeficiencia Políticas Públicas"/>
    <n v="8"/>
    <n v="8"/>
    <n v="12"/>
    <n v="14.200000000000003"/>
    <x v="0"/>
    <s v="Deficiencia en la institucionalidad; la aplicación de la legislación y escasez de políticas públicas ambientales y forestales"/>
    <n v="0.86199999999999999"/>
  </r>
  <r>
    <x v="10"/>
    <x v="0"/>
    <x v="1"/>
    <s v="La AltagraciaCausas IndirectasInformalidad Mercado Leña/Carbón"/>
    <n v="5"/>
    <n v="8"/>
    <n v="9"/>
    <n v="10.199999999999999"/>
    <x v="2"/>
    <s v="Manejo y uso insustentable de las tierras forestales"/>
    <n v="0.5"/>
  </r>
  <r>
    <x v="10"/>
    <x v="0"/>
    <x v="2"/>
    <s v="La AltagraciaCausas IndirectasDeficiencia Institucionalidad Forestal"/>
    <n v="8"/>
    <n v="4"/>
    <n v="10"/>
    <n v="11.6"/>
    <x v="2"/>
    <s v="Deficiencia en la institucionalidad; la aplicación de la legislación y escasez de políticas públicas ambientales y forestales"/>
    <n v="0.6"/>
  </r>
  <r>
    <x v="10"/>
    <x v="0"/>
    <x v="27"/>
    <s v="La AltagraciaCausas IndirectasBaja Valoración Económica de Bosques"/>
    <n v="3"/>
    <n v="0"/>
    <n v="3"/>
    <n v="7.4"/>
    <x v="3"/>
    <s v="Deficiente Educación Ambiental"/>
    <n v="0.373"/>
  </r>
  <r>
    <x v="10"/>
    <x v="0"/>
    <x v="5"/>
    <s v="La AltagraciaCausas IndirectasTurismo"/>
    <n v="0"/>
    <n v="0"/>
    <n v="0"/>
    <n v="3.4000000000000004"/>
    <x v="4"/>
    <s v="Expansión de infraestructura productiva de tipo urbana, vial e industrial"/>
    <n v="0.124"/>
  </r>
  <r>
    <x v="10"/>
    <x v="1"/>
    <x v="6"/>
    <s v="La AltagraciaDeforestaciónAgricultura Comercial"/>
    <n v="7"/>
    <n v="9"/>
    <n v="11.5"/>
    <n v="11.200000000000001"/>
    <x v="2"/>
    <s v="Manejo y uso insustentable de las tierras para producción agrícola"/>
    <n v="0.57199999999999995"/>
  </r>
  <r>
    <x v="10"/>
    <x v="1"/>
    <x v="20"/>
    <s v="La AltagraciaDeforestaciónGanadería Comercial"/>
    <n v="11"/>
    <n v="3"/>
    <n v="12.5"/>
    <n v="15"/>
    <x v="0"/>
    <s v="Manejo y uso insustentable de las tierras para producción ganadera"/>
    <n v="0.91900000000000004"/>
  </r>
  <r>
    <x v="10"/>
    <x v="1"/>
    <x v="7"/>
    <s v="La AltagraciaDeforestaciónAgricultura migratoria/subsistencia"/>
    <n v="3"/>
    <n v="11"/>
    <n v="8.5"/>
    <n v="10.600000000000001"/>
    <x v="2"/>
    <s v="Manejo y uso insustentable de las tierras para producción agrícola"/>
    <n v="0.51800000000000002"/>
  </r>
  <r>
    <x v="10"/>
    <x v="1"/>
    <x v="8"/>
    <s v="La AltagraciaDeforestaciónTala Ilegal de Bosque Natural "/>
    <n v="10"/>
    <n v="3"/>
    <n v="11.5"/>
    <n v="14.200000000000001"/>
    <x v="0"/>
    <s v="Manejo y uso insustentable de las tierras forestales"/>
    <n v="0.85199999999999998"/>
  </r>
  <r>
    <x v="10"/>
    <x v="0"/>
    <x v="5"/>
    <s v="La AltagraciaDeforestaciónTurismo"/>
    <n v="0"/>
    <n v="3"/>
    <n v="1.5"/>
    <n v="5.8000000000000007"/>
    <x v="3"/>
    <s v="Expansión de infraestructura productiva de tipo urbana, vial e industrial"/>
    <n v="0.27700000000000002"/>
  </r>
  <r>
    <x v="10"/>
    <x v="1"/>
    <x v="11"/>
    <s v="La AltagraciaDeforestaciónInfraestructura"/>
    <n v="0"/>
    <n v="1"/>
    <n v="0.5"/>
    <n v="4.4000000000000004"/>
    <x v="4"/>
    <s v="Expansión de infraestructura productiva de tipo urbana, vial e industrial"/>
    <n v="0.17"/>
  </r>
  <r>
    <x v="10"/>
    <x v="1"/>
    <x v="13"/>
    <s v="La AltagraciaDeforestaciónExtracción de Madera Leña/Carbón"/>
    <n v="0"/>
    <n v="0"/>
    <n v="0"/>
    <n v="3.4000000000000004"/>
    <x v="4"/>
    <s v="Manejo y uso insustentable de las tierras forestales"/>
    <n v="0.124"/>
  </r>
  <r>
    <x v="10"/>
    <x v="2"/>
    <x v="13"/>
    <s v="La AltagraciaDegradaciónExtracción de Madera Leña/Carbón"/>
    <n v="10"/>
    <n v="9"/>
    <n v="14.5"/>
    <n v="14.200000000000001"/>
    <x v="0"/>
    <s v="Manejo y uso insustentable de las tierras forestales"/>
    <n v="0.85199999999999998"/>
  </r>
  <r>
    <x v="10"/>
    <x v="2"/>
    <x v="14"/>
    <s v="La AltagraciaDegradaciónPastoreo de ganado en bosques"/>
    <n v="11"/>
    <n v="8"/>
    <n v="15"/>
    <n v="14"/>
    <x v="0"/>
    <s v="Manejo y uso insustentable de las tierras para producción ganadera"/>
    <n v="0.82899999999999996"/>
  </r>
  <r>
    <x v="10"/>
    <x v="2"/>
    <x v="16"/>
    <s v="La AltagraciaDegradaciónIncendios Mediana y Baja Intensidad"/>
    <n v="1"/>
    <n v="7"/>
    <n v="4.5"/>
    <n v="5.6"/>
    <x v="3"/>
    <s v="Incendios Forestales"/>
    <n v="0.254"/>
  </r>
  <r>
    <x v="10"/>
    <x v="2"/>
    <x v="12"/>
    <s v="La AltagraciaDegradaciónDesastres Naturales"/>
    <n v="2"/>
    <n v="1"/>
    <n v="2.5"/>
    <n v="4.5999999999999996"/>
    <x v="4"/>
    <s v="Desastres Naturales: Huracanes, sequía y deslizamientos"/>
    <n v="0.18099999999999999"/>
  </r>
  <r>
    <x v="11"/>
    <x v="0"/>
    <x v="0"/>
    <s v="La RomanaCausas IndirectasDeficiencia Políticas Públicas"/>
    <n v="8"/>
    <n v="8"/>
    <n v="12"/>
    <n v="11.000000000000002"/>
    <x v="2"/>
    <s v="Deficiencia en la institucionalidad; la aplicación de la legislación y escasez de políticas públicas ambientales y forestales"/>
    <n v="0.55700000000000005"/>
  </r>
  <r>
    <x v="11"/>
    <x v="0"/>
    <x v="1"/>
    <s v="La RomanaCausas IndirectasInformalidad Mercado Leña/Carbón"/>
    <n v="5"/>
    <n v="8"/>
    <n v="9"/>
    <n v="9.4"/>
    <x v="2"/>
    <s v="Manejo y uso insustentable de las tierras forestales"/>
    <n v="0.46"/>
  </r>
  <r>
    <x v="11"/>
    <x v="0"/>
    <x v="3"/>
    <s v="La RomanaCausas IndirectasPobreza -Desempleo"/>
    <n v="2"/>
    <n v="4"/>
    <n v="4"/>
    <n v="5.6000000000000005"/>
    <x v="3"/>
    <s v="Pobreza"/>
    <n v="0.26500000000000001"/>
  </r>
  <r>
    <x v="11"/>
    <x v="0"/>
    <x v="24"/>
    <s v="La RomanaCausas IndirectasDinámica Migratoria"/>
    <n v="4"/>
    <n v="1"/>
    <n v="4.5"/>
    <n v="6.2"/>
    <x v="3"/>
    <s v="Elevada migración ilegal de origen internacional"/>
    <n v="0.29599999999999999"/>
  </r>
  <r>
    <x v="11"/>
    <x v="0"/>
    <x v="5"/>
    <s v="La RomanaCausas IndirectasTurismo"/>
    <n v="0"/>
    <n v="0"/>
    <n v="0"/>
    <n v="1.6"/>
    <x v="4"/>
    <s v="Expansión de infraestructura productiva de tipo urbana, vial e industrial"/>
    <n v="1.7999999999999999E-2"/>
  </r>
  <r>
    <x v="11"/>
    <x v="1"/>
    <x v="6"/>
    <s v="La RomanaDeforestaciónAgricultura Comercial"/>
    <n v="7"/>
    <n v="9"/>
    <n v="11.5"/>
    <n v="13.000000000000002"/>
    <x v="1"/>
    <s v="Manejo y uso insustentable de las tierras para producción agrícola"/>
    <n v="0.73899999999999999"/>
  </r>
  <r>
    <x v="11"/>
    <x v="1"/>
    <x v="7"/>
    <s v="La RomanaDeforestaciónAgricultura migratoria/subsistencia"/>
    <n v="3"/>
    <n v="11"/>
    <n v="8.5"/>
    <n v="8.4"/>
    <x v="2"/>
    <s v="Manejo y uso insustentable de las tierras para producción agrícola"/>
    <n v="0.40600000000000003"/>
  </r>
  <r>
    <x v="11"/>
    <x v="1"/>
    <x v="20"/>
    <s v="La RomanaDeforestaciónGanadería Comercial"/>
    <n v="11"/>
    <n v="3"/>
    <n v="12.5"/>
    <n v="11.6"/>
    <x v="2"/>
    <s v="Manejo y uso insustentable de las tierras para producción ganadera"/>
    <n v="0.6"/>
  </r>
  <r>
    <x v="11"/>
    <x v="1"/>
    <x v="9"/>
    <s v="La RomanaDeforestaciónMinería"/>
    <n v="4"/>
    <n v="3"/>
    <n v="5.5"/>
    <n v="6.4"/>
    <x v="3"/>
    <s v="Minería"/>
    <n v="0.308"/>
  </r>
  <r>
    <x v="11"/>
    <x v="0"/>
    <x v="5"/>
    <s v="La RomanaDeforestaciónTurismo"/>
    <n v="0"/>
    <n v="3"/>
    <n v="1.5"/>
    <n v="3.4000000000000004"/>
    <x v="4"/>
    <s v="Expansión de infraestructura productiva de tipo urbana, vial e industrial"/>
    <n v="0.124"/>
  </r>
  <r>
    <x v="11"/>
    <x v="2"/>
    <x v="13"/>
    <s v="La RomanaDegradaciónExtracción de Madera Leña/Carbón"/>
    <n v="10"/>
    <n v="9"/>
    <n v="14.5"/>
    <n v="13.000000000000002"/>
    <x v="1"/>
    <s v="Manejo y uso insustentable de las tierras forestales"/>
    <n v="0.73899999999999999"/>
  </r>
  <r>
    <x v="11"/>
    <x v="2"/>
    <x v="14"/>
    <s v="La RomanaDegradaciónPastoreo de ganado en bosques"/>
    <n v="11"/>
    <n v="8"/>
    <n v="15"/>
    <n v="13"/>
    <x v="1"/>
    <s v="Manejo y uso insustentable de las tierras para producción ganadera"/>
    <n v="0.72399999999999998"/>
  </r>
  <r>
    <x v="11"/>
    <x v="2"/>
    <x v="16"/>
    <s v="La RomanaDegradaciónIncendios Mediana y Baja Intensidad"/>
    <n v="1"/>
    <n v="7"/>
    <n v="4.5"/>
    <n v="4.4000000000000004"/>
    <x v="4"/>
    <s v="Incendios Forestales"/>
    <n v="0.17"/>
  </r>
  <r>
    <x v="11"/>
    <x v="2"/>
    <x v="21"/>
    <s v="La RomanaDegradaciónIntroducción Especies Exóticas/Invasoras"/>
    <n v="2"/>
    <n v="4"/>
    <n v="4"/>
    <n v="4.6000000000000005"/>
    <x v="4"/>
    <s v="Plagas, enfermedades en introducción de especies invasoras exóticas"/>
    <n v="0.19500000000000001"/>
  </r>
  <r>
    <x v="11"/>
    <x v="2"/>
    <x v="12"/>
    <s v="La RomanaDegradaciónDesastres Naturales"/>
    <n v="2"/>
    <n v="1"/>
    <n v="2.5"/>
    <n v="3"/>
    <x v="4"/>
    <s v="Desastres Naturales: Huracanes, sequía y deslizamientos"/>
    <n v="9.6000000000000002E-2"/>
  </r>
  <r>
    <x v="12"/>
    <x v="0"/>
    <x v="0"/>
    <s v="La VegaCausas IndirectasDeficiencia Políticas Públicas"/>
    <n v="8"/>
    <n v="8"/>
    <n v="12"/>
    <n v="15.000000000000002"/>
    <x v="0"/>
    <s v="Deficiencia en la institucionalidad; la aplicación de la legislación y escasez de políticas públicas ambientales y forestales"/>
    <n v="0.92900000000000005"/>
  </r>
  <r>
    <x v="12"/>
    <x v="0"/>
    <x v="1"/>
    <s v="La VegaCausas IndirectasInformalidad Mercado Leña/Carbón"/>
    <n v="5"/>
    <n v="8"/>
    <n v="9"/>
    <n v="9.4"/>
    <x v="2"/>
    <s v="Manejo y uso insustentable de las tierras forestales"/>
    <n v="0.46"/>
  </r>
  <r>
    <x v="12"/>
    <x v="0"/>
    <x v="2"/>
    <s v="La VegaCausas IndirectasDeficiencia Institucionalidad Forestal"/>
    <n v="8"/>
    <n v="4"/>
    <n v="10"/>
    <n v="13.2"/>
    <x v="1"/>
    <s v="Deficiencia en la institucionalidad; la aplicación de la legislación y escasez de políticas públicas ambientales y forestales"/>
    <n v="0.76500000000000001"/>
  </r>
  <r>
    <x v="12"/>
    <x v="0"/>
    <x v="3"/>
    <s v="La VegaCausas IndirectasPobreza -Desempleo"/>
    <n v="2"/>
    <n v="4"/>
    <n v="4"/>
    <n v="7"/>
    <x v="3"/>
    <s v="Pobreza"/>
    <n v="0.35499999999999998"/>
  </r>
  <r>
    <x v="12"/>
    <x v="0"/>
    <x v="27"/>
    <s v="La VegaCausas IndirectasBaja Valoración Económica de Bosques"/>
    <n v="3"/>
    <n v="0"/>
    <n v="3"/>
    <n v="9.2000000000000011"/>
    <x v="2"/>
    <s v="Deficiente Educación Ambiental"/>
    <n v="0.45200000000000001"/>
  </r>
  <r>
    <x v="12"/>
    <x v="0"/>
    <x v="25"/>
    <s v="La VegaCausas IndirectasOtras Causas Misceláneas"/>
    <n v="0"/>
    <n v="1"/>
    <n v="0.5"/>
    <n v="5.0000000000000009"/>
    <x v="3"/>
    <s v="Deficiente Educación Ambiental"/>
    <n v="0.22700000000000001"/>
  </r>
  <r>
    <x v="12"/>
    <x v="0"/>
    <x v="5"/>
    <s v="La VegaCausas IndirectasTurismo"/>
    <n v="0"/>
    <n v="0"/>
    <n v="0"/>
    <n v="3.4000000000000004"/>
    <x v="4"/>
    <s v="Expansión de infraestructura productiva de tipo urbana, vial e industrial"/>
    <n v="0.124"/>
  </r>
  <r>
    <x v="12"/>
    <x v="1"/>
    <x v="6"/>
    <s v="La VegaDeforestaciónAgricultura Comercial"/>
    <n v="7"/>
    <n v="9"/>
    <n v="11.5"/>
    <n v="16"/>
    <x v="0"/>
    <s v="Manejo y uso insustentable de las tierras para producción agrícola"/>
    <n v="0.96199999999999997"/>
  </r>
  <r>
    <x v="12"/>
    <x v="1"/>
    <x v="20"/>
    <s v="La VegaDeforestaciónGanadería Comercial"/>
    <n v="11"/>
    <n v="3"/>
    <n v="12.5"/>
    <n v="14"/>
    <x v="0"/>
    <s v="Manejo y uso insustentable de las tierras para producción ganadera"/>
    <n v="0.82899999999999996"/>
  </r>
  <r>
    <x v="12"/>
    <x v="1"/>
    <x v="7"/>
    <s v="La VegaDeforestaciónAgricultura migratoria/subsistencia"/>
    <n v="3"/>
    <n v="11"/>
    <n v="8.5"/>
    <n v="9.2000000000000011"/>
    <x v="2"/>
    <s v="Manejo y uso insustentable de las tierras para producción agrícola"/>
    <n v="0.45200000000000001"/>
  </r>
  <r>
    <x v="12"/>
    <x v="1"/>
    <x v="8"/>
    <s v="La VegaDeforestaciónTala Ilegal de Bosque Natural "/>
    <n v="10"/>
    <n v="3"/>
    <n v="11.5"/>
    <n v="11.400000000000002"/>
    <x v="2"/>
    <s v="Manejo y uso insustentable de las tierras forestales"/>
    <n v="0.59"/>
  </r>
  <r>
    <x v="12"/>
    <x v="1"/>
    <x v="9"/>
    <s v="La VegaDeforestaciónMinería"/>
    <n v="4"/>
    <n v="3"/>
    <n v="5.5"/>
    <n v="6.4"/>
    <x v="3"/>
    <s v="Minería"/>
    <n v="0.308"/>
  </r>
  <r>
    <x v="12"/>
    <x v="0"/>
    <x v="5"/>
    <s v="La VegaDeforestaciónTurismo"/>
    <n v="0"/>
    <n v="3"/>
    <n v="1.5"/>
    <n v="4.4000000000000004"/>
    <x v="4"/>
    <s v="Expansión de infraestructura productiva de tipo urbana, vial e industrial"/>
    <n v="0.17"/>
  </r>
  <r>
    <x v="12"/>
    <x v="1"/>
    <x v="10"/>
    <s v="La VegaDeforestaciónIncendios Alta Intensidad"/>
    <n v="0"/>
    <n v="2"/>
    <n v="1"/>
    <n v="4.6000000000000005"/>
    <x v="4"/>
    <s v="Incendios Forestales"/>
    <n v="0.19500000000000001"/>
  </r>
  <r>
    <x v="12"/>
    <x v="1"/>
    <x v="11"/>
    <s v="La VegaDeforestaciónInfraestructura"/>
    <n v="0"/>
    <n v="1"/>
    <n v="0.5"/>
    <n v="4.6000000000000005"/>
    <x v="4"/>
    <s v="Expansión de infraestructura productiva de tipo urbana, vial e industrial"/>
    <n v="0.19500000000000001"/>
  </r>
  <r>
    <x v="12"/>
    <x v="2"/>
    <x v="15"/>
    <s v="La VegaDegradaciónPlanes de Manejo mal gestionados/mal ejecutados"/>
    <n v="9"/>
    <n v="4"/>
    <n v="11"/>
    <n v="10.8"/>
    <x v="2"/>
    <s v="Manejo y uso insustentable de las tierras forestales"/>
    <n v="0.53200000000000003"/>
  </r>
  <r>
    <x v="12"/>
    <x v="2"/>
    <x v="14"/>
    <s v="La VegaDegradaciónPastoreo de ganado en bosques"/>
    <n v="11"/>
    <n v="8"/>
    <n v="15"/>
    <n v="14.6"/>
    <x v="0"/>
    <s v="Manejo y uso insustentable de las tierras para producción ganadera"/>
    <n v="0.88500000000000001"/>
  </r>
  <r>
    <x v="12"/>
    <x v="2"/>
    <x v="13"/>
    <s v="La VegaDegradaciónExtracción de Madera Leña/Carbón"/>
    <n v="10"/>
    <n v="9"/>
    <n v="14.5"/>
    <n v="13.200000000000001"/>
    <x v="1"/>
    <s v="Manejo y uso insustentable de las tierras forestales"/>
    <n v="0.77200000000000002"/>
  </r>
  <r>
    <x v="12"/>
    <x v="2"/>
    <x v="16"/>
    <s v="La VegaDegradaciónIncendios Mediana y Baja Intensidad"/>
    <n v="1"/>
    <n v="7"/>
    <n v="4.5"/>
    <n v="7.6"/>
    <x v="3"/>
    <s v="Incendios Forestales"/>
    <n v="0.38600000000000001"/>
  </r>
  <r>
    <x v="12"/>
    <x v="2"/>
    <x v="21"/>
    <s v="La VegaDegradaciónIntroducción Especies Exóticas/Invasoras"/>
    <n v="2"/>
    <n v="4"/>
    <n v="4"/>
    <n v="6.2"/>
    <x v="3"/>
    <s v="Plagas, enfermedades en introducción de especies invasoras exóticas"/>
    <n v="0.29599999999999999"/>
  </r>
  <r>
    <x v="12"/>
    <x v="2"/>
    <x v="12"/>
    <s v="La VegaDegradaciónDesastres Naturales"/>
    <n v="2"/>
    <n v="1"/>
    <n v="2.5"/>
    <n v="4"/>
    <x v="4"/>
    <s v="Desastres Naturales: Huracanes, sequía y deslizamientos"/>
    <n v="0.157"/>
  </r>
  <r>
    <x v="12"/>
    <x v="2"/>
    <x v="11"/>
    <s v="La VegaDegradaciónInfraestructura"/>
    <n v="0"/>
    <n v="1"/>
    <n v="0.5"/>
    <n v="4.2"/>
    <x v="4"/>
    <s v="Expansión de infraestructura productiva de tipo urbana, vial e industrial"/>
    <n v="0.16700000000000001"/>
  </r>
  <r>
    <x v="12"/>
    <x v="1"/>
    <x v="7"/>
    <s v="La VegaDegradaciónAgricultura migratoria/subsistencia"/>
    <n v="0"/>
    <n v="0"/>
    <n v="0"/>
    <n v="3.2"/>
    <x v="4"/>
    <s v="Manejo y uso insustentable de las tierras para producción agrícola"/>
    <n v="0.108"/>
  </r>
  <r>
    <x v="13"/>
    <x v="0"/>
    <x v="2"/>
    <s v="Monseñor NouelCausas IndirectasDeficiencia Institucionalidad Forestal"/>
    <n v="8"/>
    <n v="4"/>
    <n v="10"/>
    <n v="11.2"/>
    <x v="2"/>
    <s v="Deficiencia en la institucionalidad; la aplicación de la legislación y escasez de políticas públicas ambientales y forestales"/>
    <n v="0.56299999999999994"/>
  </r>
  <r>
    <x v="13"/>
    <x v="0"/>
    <x v="0"/>
    <s v="Monseñor NouelCausas IndirectasDeficiencia Políticas Públicas"/>
    <n v="8"/>
    <n v="8"/>
    <n v="12"/>
    <n v="13.200000000000001"/>
    <x v="1"/>
    <s v="Deficiencia en la institucionalidad; la aplicación de la legislación y escasez de políticas públicas ambientales y forestales"/>
    <n v="0.77200000000000002"/>
  </r>
  <r>
    <x v="13"/>
    <x v="0"/>
    <x v="1"/>
    <s v="Monseñor NouelCausas IndirectasInformalidad Mercado Leña/Carbón"/>
    <n v="5"/>
    <n v="8"/>
    <n v="9"/>
    <n v="9.1999999999999993"/>
    <x v="2"/>
    <s v="Manejo y uso insustentable de las tierras forestales"/>
    <n v="0.44700000000000001"/>
  </r>
  <r>
    <x v="13"/>
    <x v="0"/>
    <x v="27"/>
    <s v="Monseñor NouelCausas IndirectasBaja Valoración Económica de Bosques"/>
    <n v="3"/>
    <n v="0"/>
    <n v="3"/>
    <n v="6.8000000000000007"/>
    <x v="3"/>
    <s v="Deficiente Educación Ambiental"/>
    <n v="0.33700000000000002"/>
  </r>
  <r>
    <x v="13"/>
    <x v="1"/>
    <x v="6"/>
    <s v="Monseñor NouelDeforestaciónAgricultura Comercial"/>
    <n v="7"/>
    <n v="9"/>
    <n v="11.5"/>
    <n v="12.400000000000002"/>
    <x v="1"/>
    <s v="Manejo y uso insustentable de las tierras para producción agrícola"/>
    <n v="0.67"/>
  </r>
  <r>
    <x v="13"/>
    <x v="1"/>
    <x v="20"/>
    <s v="Monseñor NouelDeforestaciónGanadería Comercial"/>
    <n v="11"/>
    <n v="3"/>
    <n v="12.5"/>
    <n v="14.4"/>
    <x v="0"/>
    <s v="Manejo y uso insustentable de las tierras para producción ganadera"/>
    <n v="0.86499999999999999"/>
  </r>
  <r>
    <x v="13"/>
    <x v="1"/>
    <x v="7"/>
    <s v="Monseñor NouelDeforestaciónAgricultura migratoria/subsistencia"/>
    <n v="3"/>
    <n v="11"/>
    <n v="8.5"/>
    <n v="9"/>
    <x v="2"/>
    <s v="Manejo y uso insustentable de las tierras para producción agrícola"/>
    <n v="0.442"/>
  </r>
  <r>
    <x v="13"/>
    <x v="1"/>
    <x v="8"/>
    <s v="Monseñor NouelDeforestaciónTala Ilegal de Bosque Natural "/>
    <n v="10"/>
    <n v="3"/>
    <n v="11.5"/>
    <n v="11.000000000000002"/>
    <x v="2"/>
    <s v="Manejo y uso insustentable de las tierras forestales"/>
    <n v="0.55700000000000005"/>
  </r>
  <r>
    <x v="13"/>
    <x v="1"/>
    <x v="9"/>
    <s v="Monseñor NouelDeforestaciónMinería"/>
    <n v="4"/>
    <n v="3"/>
    <n v="5.5"/>
    <n v="7.4"/>
    <x v="3"/>
    <s v="Minería"/>
    <n v="0.373"/>
  </r>
  <r>
    <x v="13"/>
    <x v="1"/>
    <x v="11"/>
    <s v="Monseñor NouelDeforestaciónInfraestructura"/>
    <n v="0"/>
    <n v="1"/>
    <n v="0.5"/>
    <n v="3.4"/>
    <x v="4"/>
    <s v="Expansión de infraestructura productiva de tipo urbana, vial e industrial"/>
    <n v="0.121"/>
  </r>
  <r>
    <x v="13"/>
    <x v="2"/>
    <x v="13"/>
    <s v="Monseñor NouelDegradaciónExtracción de Madera Leña/Carbón"/>
    <n v="10"/>
    <n v="9"/>
    <n v="14.5"/>
    <n v="12.8"/>
    <x v="1"/>
    <s v="Manejo y uso insustentable de las tierras forestales"/>
    <n v="0.69299999999999995"/>
  </r>
  <r>
    <x v="13"/>
    <x v="2"/>
    <x v="15"/>
    <s v="Monseñor NouelDegradaciónPlanes de Manejo mal gestionados/mal ejecutados"/>
    <n v="9"/>
    <n v="4"/>
    <n v="11"/>
    <n v="12"/>
    <x v="1"/>
    <s v="Manejo y uso insustentable de las tierras forestales"/>
    <n v="0.627"/>
  </r>
  <r>
    <x v="13"/>
    <x v="2"/>
    <x v="16"/>
    <s v="Monseñor NouelDegradaciónIncendios Mediana y Baja Intensidad"/>
    <n v="1"/>
    <n v="7"/>
    <n v="4.5"/>
    <n v="5.4"/>
    <x v="3"/>
    <s v="Incendios Forestales"/>
    <n v="0.24199999999999999"/>
  </r>
  <r>
    <x v="14"/>
    <x v="0"/>
    <x v="0"/>
    <s v="Monte CristiCausas IndirectasDeficiencia Políticas Públicas"/>
    <n v="8"/>
    <n v="8"/>
    <n v="12"/>
    <n v="12.200000000000001"/>
    <x v="1"/>
    <s v="Deficiencia en la institucionalidad; la aplicación de la legislación y escasez de políticas públicas ambientales y forestales"/>
    <n v="0.64900000000000002"/>
  </r>
  <r>
    <x v="14"/>
    <x v="0"/>
    <x v="1"/>
    <s v="Monte CristiCausas IndirectasInformalidad Mercado Leña/Carbón"/>
    <n v="5"/>
    <n v="8"/>
    <n v="9"/>
    <n v="10.600000000000001"/>
    <x v="2"/>
    <s v="Manejo y uso insustentable de las tierras forestales"/>
    <n v="0.51800000000000002"/>
  </r>
  <r>
    <x v="14"/>
    <x v="0"/>
    <x v="2"/>
    <s v="Monte CristiCausas IndirectasDeficiencia Institucionalidad Forestal"/>
    <n v="8"/>
    <n v="4"/>
    <n v="10"/>
    <n v="11.6"/>
    <x v="2"/>
    <s v="Deficiencia en la institucionalidad; la aplicación de la legislación y escasez de políticas públicas ambientales y forestales"/>
    <n v="0.6"/>
  </r>
  <r>
    <x v="14"/>
    <x v="0"/>
    <x v="23"/>
    <s v="Monte CristiCausas IndirectasFalta Educación Ambiental"/>
    <n v="5"/>
    <n v="7"/>
    <n v="8.5"/>
    <n v="10"/>
    <x v="2"/>
    <s v="Deficiente Educación Ambiental"/>
    <n v="0.48499999999999999"/>
  </r>
  <r>
    <x v="14"/>
    <x v="0"/>
    <x v="3"/>
    <s v="Monte CristiCausas IndirectasPobreza -Desempleo"/>
    <n v="2"/>
    <n v="4"/>
    <n v="4"/>
    <n v="6"/>
    <x v="3"/>
    <s v="Pobreza"/>
    <n v="0.28799999999999998"/>
  </r>
  <r>
    <x v="14"/>
    <x v="0"/>
    <x v="24"/>
    <s v="Monte CristiCausas IndirectasDinámica Migratoria"/>
    <n v="4"/>
    <n v="1"/>
    <n v="4.5"/>
    <n v="6.6"/>
    <x v="3"/>
    <s v="Elevada migración ilegal de origen internacional"/>
    <n v="0.32200000000000001"/>
  </r>
  <r>
    <x v="14"/>
    <x v="0"/>
    <x v="5"/>
    <s v="Monte CristiCausas IndirectasTurismo"/>
    <n v="0"/>
    <n v="0"/>
    <n v="0"/>
    <n v="2"/>
    <x v="4"/>
    <s v="Expansión de infraestructura productiva de tipo urbana, vial e industrial"/>
    <n v="0.04"/>
  </r>
  <r>
    <x v="14"/>
    <x v="1"/>
    <x v="6"/>
    <s v="Monte CristiDeforestaciónAgricultura Comercial"/>
    <n v="7"/>
    <n v="9"/>
    <n v="11.5"/>
    <n v="13.200000000000001"/>
    <x v="1"/>
    <s v="Manejo y uso insustentable de las tierras para producción agrícola"/>
    <n v="0.77200000000000002"/>
  </r>
  <r>
    <x v="14"/>
    <x v="1"/>
    <x v="20"/>
    <s v="Monte CristiDeforestaciónGanadería Comercial"/>
    <n v="11"/>
    <n v="3"/>
    <n v="12.5"/>
    <n v="13.8"/>
    <x v="0"/>
    <s v="Manejo y uso insustentable de las tierras para producción ganadera"/>
    <n v="0.81799999999999995"/>
  </r>
  <r>
    <x v="14"/>
    <x v="1"/>
    <x v="7"/>
    <s v="Monte CristiDeforestaciónAgricultura migratoria/subsistencia"/>
    <n v="3"/>
    <n v="11"/>
    <n v="8.5"/>
    <n v="8.4"/>
    <x v="2"/>
    <s v="Manejo y uso insustentable de las tierras para producción agrícola"/>
    <n v="0.40600000000000003"/>
  </r>
  <r>
    <x v="14"/>
    <x v="1"/>
    <x v="8"/>
    <s v="Monte CristiDeforestaciónTala Ilegal de Bosque Natural "/>
    <n v="10"/>
    <n v="3"/>
    <n v="11.5"/>
    <n v="11.400000000000002"/>
    <x v="2"/>
    <s v="Manejo y uso insustentable de las tierras forestales"/>
    <n v="0.59"/>
  </r>
  <r>
    <x v="14"/>
    <x v="0"/>
    <x v="24"/>
    <s v="Monte CristiDeforestaciónDinámica Migratoria"/>
    <n v="2"/>
    <n v="2"/>
    <n v="3"/>
    <n v="4.6000000000000005"/>
    <x v="4"/>
    <s v="Elevada migración ilegal de origen internacional"/>
    <n v="0.19500000000000001"/>
  </r>
  <r>
    <x v="14"/>
    <x v="2"/>
    <x v="13"/>
    <s v="Monte CristiDegradaciónExtracción de Madera Leña/Carbón"/>
    <n v="10"/>
    <n v="9"/>
    <n v="14.5"/>
    <n v="15.600000000000001"/>
    <x v="0"/>
    <s v="Manejo y uso insustentable de las tierras forestales"/>
    <n v="0.95499999999999996"/>
  </r>
  <r>
    <x v="14"/>
    <x v="2"/>
    <x v="14"/>
    <s v="Monte CristiDegradaciónPastoreo de ganado en bosques"/>
    <n v="11"/>
    <n v="8"/>
    <n v="15"/>
    <n v="16"/>
    <x v="0"/>
    <s v="Manejo y uso insustentable de las tierras para producción ganadera"/>
    <n v="0.96199999999999997"/>
  </r>
  <r>
    <x v="14"/>
    <x v="2"/>
    <x v="15"/>
    <s v="Monte CristiDegradaciónPlanes de Manejo mal gestionados/mal ejecutados"/>
    <n v="9"/>
    <n v="4"/>
    <n v="11"/>
    <n v="11.600000000000001"/>
    <x v="1"/>
    <s v="Manejo y uso insustentable de las tierras forestales"/>
    <n v="0.60599999999999998"/>
  </r>
  <r>
    <x v="14"/>
    <x v="2"/>
    <x v="16"/>
    <s v="Monte CristiDegradaciónIncendios Mediana y Baja Intensidad"/>
    <n v="1"/>
    <n v="7"/>
    <n v="4.5"/>
    <n v="6"/>
    <x v="3"/>
    <s v="Incendios Forestales"/>
    <n v="0.28799999999999998"/>
  </r>
  <r>
    <x v="14"/>
    <x v="2"/>
    <x v="8"/>
    <s v="Monte CristiDegradaciónTala Ilegal de Bosque Natural "/>
    <n v="0"/>
    <n v="3"/>
    <n v="1.5"/>
    <n v="4.4000000000000004"/>
    <x v="4"/>
    <s v="Manejo y uso insustentable de las tierras forestales"/>
    <n v="0.17"/>
  </r>
  <r>
    <x v="14"/>
    <x v="2"/>
    <x v="12"/>
    <s v="Monte CristiDegradaciónDesastres Naturales"/>
    <n v="2"/>
    <n v="1"/>
    <n v="2.5"/>
    <n v="4"/>
    <x v="4"/>
    <s v="Desastres Naturales: Huracanes, sequía y deslizamientos"/>
    <n v="0.157"/>
  </r>
  <r>
    <x v="15"/>
    <x v="0"/>
    <x v="0"/>
    <s v="Monte PlataCausas IndirectasDeficiencia Políticas Públicas"/>
    <n v="8"/>
    <n v="8"/>
    <n v="12"/>
    <n v="14.400000000000002"/>
    <x v="0"/>
    <s v="Deficiencia en la institucionalidad; la aplicación de la legislación y escasez de políticas públicas ambientales y forestales"/>
    <n v="0.873"/>
  </r>
  <r>
    <x v="15"/>
    <x v="0"/>
    <x v="1"/>
    <s v="Monte PlataCausas IndirectasInformalidad Mercado Leña/Carbón"/>
    <n v="5"/>
    <n v="8"/>
    <n v="9"/>
    <n v="9.6000000000000014"/>
    <x v="2"/>
    <s v="Manejo y uso insustentable de las tierras forestales"/>
    <n v="0.47499999999999998"/>
  </r>
  <r>
    <x v="15"/>
    <x v="0"/>
    <x v="2"/>
    <s v="Monte PlataCausas IndirectasDeficiencia Institucionalidad Forestal"/>
    <n v="8"/>
    <n v="4"/>
    <n v="10"/>
    <n v="12.8"/>
    <x v="1"/>
    <s v="Deficiencia en la institucionalidad; la aplicación de la legislación y escasez de políticas públicas ambientales y forestales"/>
    <n v="0.69299999999999995"/>
  </r>
  <r>
    <x v="15"/>
    <x v="0"/>
    <x v="5"/>
    <s v="Monte PlataCausas IndirectasTurismo"/>
    <n v="0"/>
    <n v="0"/>
    <n v="0"/>
    <n v="2"/>
    <x v="4"/>
    <s v="Expansión de infraestructura productiva de tipo urbana, vial e industrial"/>
    <n v="0.04"/>
  </r>
  <r>
    <x v="15"/>
    <x v="1"/>
    <x v="6"/>
    <s v="Monte PlataDeforestaciónAgricultura Comercial"/>
    <n v="7"/>
    <n v="9"/>
    <n v="11.5"/>
    <n v="14.000000000000002"/>
    <x v="0"/>
    <s v="Manejo y uso insustentable de las tierras para producción agrícola"/>
    <n v="0.83599999999999997"/>
  </r>
  <r>
    <x v="15"/>
    <x v="1"/>
    <x v="20"/>
    <s v="Monte PlataDeforestaciónGanadería Comercial"/>
    <n v="11"/>
    <n v="3"/>
    <n v="12.5"/>
    <n v="14.2"/>
    <x v="0"/>
    <s v="Manejo y uso insustentable de las tierras para producción ganadera"/>
    <n v="0.84499999999999997"/>
  </r>
  <r>
    <x v="15"/>
    <x v="1"/>
    <x v="7"/>
    <s v="Monte PlataDeforestaciónAgricultura migratoria/subsistencia"/>
    <n v="3"/>
    <n v="11"/>
    <n v="8.5"/>
    <n v="10.8"/>
    <x v="2"/>
    <s v="Manejo y uso insustentable de las tierras para producción agrícola"/>
    <n v="0.53200000000000003"/>
  </r>
  <r>
    <x v="15"/>
    <x v="1"/>
    <x v="8"/>
    <s v="Monte PlataDeforestaciónTala Ilegal de Bosque Natural "/>
    <n v="10"/>
    <n v="3"/>
    <n v="11.5"/>
    <n v="13.200000000000001"/>
    <x v="1"/>
    <s v="Manejo y uso insustentable de las tierras forestales"/>
    <n v="0.77200000000000002"/>
  </r>
  <r>
    <x v="15"/>
    <x v="1"/>
    <x v="9"/>
    <s v="Monte PlataDeforestaciónMinería"/>
    <n v="4"/>
    <n v="3"/>
    <n v="5.5"/>
    <n v="8.6000000000000014"/>
    <x v="2"/>
    <s v="Minería"/>
    <n v="0.41899999999999998"/>
  </r>
  <r>
    <x v="15"/>
    <x v="1"/>
    <x v="11"/>
    <s v="Monte PlataDeforestaciónInfraestructura"/>
    <n v="0"/>
    <n v="1"/>
    <n v="0.5"/>
    <n v="3"/>
    <x v="4"/>
    <s v="Expansión de infraestructura productiva de tipo urbana, vial e industrial"/>
    <n v="9.6000000000000002E-2"/>
  </r>
  <r>
    <x v="15"/>
    <x v="2"/>
    <x v="14"/>
    <s v="Monte PlataDegradaciónPastoreo de ganado en bosques"/>
    <n v="11"/>
    <n v="8"/>
    <n v="15"/>
    <n v="16.600000000000001"/>
    <x v="0"/>
    <s v="Manejo y uso insustentable de las tierras para producción ganadera"/>
    <n v="0.97499999999999998"/>
  </r>
  <r>
    <x v="15"/>
    <x v="2"/>
    <x v="13"/>
    <s v="Monte PlataDegradaciónExtracción de Madera Leña/Carbón"/>
    <n v="10"/>
    <n v="9"/>
    <n v="14.5"/>
    <n v="16"/>
    <x v="0"/>
    <s v="Manejo y uso insustentable de las tierras forestales"/>
    <n v="0.96199999999999997"/>
  </r>
  <r>
    <x v="15"/>
    <x v="2"/>
    <x v="15"/>
    <s v="Monte PlataDegradaciónPlanes de Manejo mal gestionados/mal ejecutados"/>
    <n v="9"/>
    <n v="4"/>
    <n v="11"/>
    <n v="13.200000000000001"/>
    <x v="1"/>
    <s v="Manejo y uso insustentable de las tierras forestales"/>
    <n v="0.77200000000000002"/>
  </r>
  <r>
    <x v="15"/>
    <x v="2"/>
    <x v="16"/>
    <s v="Monte PlataDegradaciónIncendios Mediana y Baja Intensidad"/>
    <n v="1"/>
    <n v="7"/>
    <n v="4.5"/>
    <n v="7.2"/>
    <x v="3"/>
    <s v="Incendios Forestales"/>
    <n v="0.36799999999999999"/>
  </r>
  <r>
    <x v="15"/>
    <x v="2"/>
    <x v="22"/>
    <s v="Monte PlataDegradaciónExtracción Productos Forestales Madereros"/>
    <n v="1"/>
    <n v="0"/>
    <n v="1"/>
    <n v="5"/>
    <x v="3"/>
    <s v="Manejo y uso insustentable de las tierras forestales"/>
    <n v="0.222"/>
  </r>
  <r>
    <x v="15"/>
    <x v="2"/>
    <x v="25"/>
    <s v="Monte PlataDegradaciónOtras Causas Misceláneas"/>
    <n v="0"/>
    <n v="0"/>
    <n v="0"/>
    <n v="3.8000000000000003"/>
    <x v="4"/>
    <s v="Deficiente Educación Ambiental"/>
    <n v="0.14899999999999999"/>
  </r>
  <r>
    <x v="16"/>
    <x v="0"/>
    <x v="0"/>
    <s v="San José de OcoaCausas IndirectasDeficiencia Políticas Públicas"/>
    <n v="8"/>
    <n v="8"/>
    <n v="12"/>
    <n v="12.8"/>
    <x v="1"/>
    <s v="Deficiencia en la institucionalidad; la aplicación de la legislación y escasez de políticas públicas ambientales y forestales"/>
    <n v="0.69299999999999995"/>
  </r>
  <r>
    <x v="16"/>
    <x v="0"/>
    <x v="1"/>
    <s v="San José de OcoaCausas IndirectasInformalidad Mercado Leña/Carbón"/>
    <n v="5"/>
    <n v="8"/>
    <n v="9"/>
    <n v="11.2"/>
    <x v="2"/>
    <s v="Manejo y uso insustentable de las tierras forestales"/>
    <n v="0.56299999999999994"/>
  </r>
  <r>
    <x v="16"/>
    <x v="0"/>
    <x v="23"/>
    <s v="San José de OcoaCausas IndirectasFalta Educación Ambiental"/>
    <n v="5"/>
    <n v="7"/>
    <n v="8.5"/>
    <n v="10.600000000000001"/>
    <x v="2"/>
    <s v="Deficiente Educación Ambiental"/>
    <n v="0.51800000000000002"/>
  </r>
  <r>
    <x v="16"/>
    <x v="0"/>
    <x v="2"/>
    <s v="San José de OcoaCausas IndirectasDeficiencia Institucionalidad Forestal"/>
    <n v="8"/>
    <n v="4"/>
    <n v="10"/>
    <n v="11"/>
    <x v="2"/>
    <s v="Deficiencia en la institucionalidad; la aplicación de la legislación y escasez de políticas públicas ambientales y forestales"/>
    <n v="0.54400000000000004"/>
  </r>
  <r>
    <x v="16"/>
    <x v="0"/>
    <x v="3"/>
    <s v="San José de OcoaCausas IndirectasPobreza -Desempleo"/>
    <n v="2"/>
    <n v="4"/>
    <n v="4"/>
    <n v="6.8000000000000007"/>
    <x v="3"/>
    <s v="Pobreza"/>
    <n v="0.33700000000000002"/>
  </r>
  <r>
    <x v="16"/>
    <x v="0"/>
    <x v="5"/>
    <s v="San José de OcoaCausas IndirectasTurismo"/>
    <n v="0"/>
    <n v="0"/>
    <n v="0"/>
    <n v="2.4000000000000004"/>
    <x v="4"/>
    <s v="Expansión de infraestructura productiva de tipo urbana, vial e industrial"/>
    <n v="7.1999999999999995E-2"/>
  </r>
  <r>
    <x v="16"/>
    <x v="1"/>
    <x v="7"/>
    <s v="San José de OcoaDeforestaciónAgricultura migratoria/subsistencia"/>
    <n v="3"/>
    <n v="11"/>
    <n v="8.5"/>
    <n v="8.6000000000000014"/>
    <x v="2"/>
    <s v="Manejo y uso insustentable de las tierras para producción agrícola"/>
    <n v="0.41899999999999998"/>
  </r>
  <r>
    <x v="16"/>
    <x v="1"/>
    <x v="6"/>
    <s v="San José de OcoaDeforestaciónAgricultura Comercial"/>
    <n v="7"/>
    <n v="9"/>
    <n v="11.5"/>
    <n v="12.600000000000001"/>
    <x v="1"/>
    <s v="Manejo y uso insustentable de las tierras para producción agrícola"/>
    <n v="0.68300000000000005"/>
  </r>
  <r>
    <x v="16"/>
    <x v="1"/>
    <x v="20"/>
    <s v="San José de OcoaDeforestaciónGanadería Comercial"/>
    <n v="11"/>
    <n v="3"/>
    <n v="12.5"/>
    <n v="13"/>
    <x v="1"/>
    <s v="Manejo y uso insustentable de las tierras para producción ganadera"/>
    <n v="0.72399999999999998"/>
  </r>
  <r>
    <x v="16"/>
    <x v="1"/>
    <x v="8"/>
    <s v="San José de OcoaDeforestaciónTala Ilegal de Bosque Natural "/>
    <n v="10"/>
    <n v="3"/>
    <n v="11.5"/>
    <n v="12.8"/>
    <x v="1"/>
    <s v="Manejo y uso insustentable de las tierras forestales"/>
    <n v="0.69299999999999995"/>
  </r>
  <r>
    <x v="16"/>
    <x v="1"/>
    <x v="9"/>
    <s v="San José de OcoaDeforestaciónMinería"/>
    <n v="4"/>
    <n v="3"/>
    <n v="5.5"/>
    <n v="8"/>
    <x v="3"/>
    <s v="Minería"/>
    <n v="0.39300000000000002"/>
  </r>
  <r>
    <x v="16"/>
    <x v="0"/>
    <x v="24"/>
    <s v="San José de OcoaDeforestaciónDinámica Migratoria"/>
    <n v="2"/>
    <n v="2"/>
    <n v="3"/>
    <n v="5.2000000000000011"/>
    <x v="3"/>
    <s v="Elevada migración ilegal de origen internacional"/>
    <n v="0.23599999999999999"/>
  </r>
  <r>
    <x v="16"/>
    <x v="1"/>
    <x v="10"/>
    <s v="San José de OcoaDeforestaciónIncendios Alta Intensidad"/>
    <n v="0"/>
    <n v="2"/>
    <n v="1"/>
    <n v="2.8"/>
    <x v="4"/>
    <s v="Incendios Forestales"/>
    <n v="8.5000000000000006E-2"/>
  </r>
  <r>
    <x v="16"/>
    <x v="1"/>
    <x v="11"/>
    <s v="San José de OcoaDeforestaciónInfraestructura"/>
    <n v="0"/>
    <n v="1"/>
    <n v="0.5"/>
    <n v="3.2"/>
    <x v="4"/>
    <s v="Expansión de infraestructura productiva de tipo urbana, vial e industrial"/>
    <n v="0.108"/>
  </r>
  <r>
    <x v="16"/>
    <x v="2"/>
    <x v="15"/>
    <s v="San José de OcoaDegradaciónPlanes de Manejo mal gestionados/mal ejecutados"/>
    <n v="9"/>
    <n v="4"/>
    <n v="11"/>
    <n v="11.200000000000001"/>
    <x v="2"/>
    <s v="Manejo y uso insustentable de las tierras forestales"/>
    <n v="0.57199999999999995"/>
  </r>
  <r>
    <x v="16"/>
    <x v="2"/>
    <x v="13"/>
    <s v="San José de OcoaDegradaciónExtracción de Madera Leña/Carbón"/>
    <n v="10"/>
    <n v="9"/>
    <n v="14.5"/>
    <n v="14.8"/>
    <x v="0"/>
    <s v="Manejo y uso insustentable de las tierras forestales"/>
    <n v="0.90100000000000002"/>
  </r>
  <r>
    <x v="16"/>
    <x v="2"/>
    <x v="14"/>
    <s v="San José de OcoaDegradaciónPastoreo de ganado en bosques"/>
    <n v="11"/>
    <n v="8"/>
    <n v="15"/>
    <n v="15"/>
    <x v="0"/>
    <s v="Manejo y uso insustentable de las tierras para producción ganadera"/>
    <n v="0.91900000000000004"/>
  </r>
  <r>
    <x v="16"/>
    <x v="2"/>
    <x v="16"/>
    <s v="San José de OcoaDegradaciónIncendios Mediana y Baja Intensidad"/>
    <n v="1"/>
    <n v="7"/>
    <n v="4.5"/>
    <n v="5.6"/>
    <x v="3"/>
    <s v="Incendios Forestales"/>
    <n v="0.254"/>
  </r>
  <r>
    <x v="16"/>
    <x v="2"/>
    <x v="21"/>
    <s v="San José de OcoaDegradaciónIntroducción Especies Exóticas/Invasoras"/>
    <n v="2"/>
    <n v="4"/>
    <n v="4"/>
    <n v="6.4"/>
    <x v="3"/>
    <s v="Plagas, enfermedades en introducción de especies invasoras exóticas"/>
    <n v="0.308"/>
  </r>
  <r>
    <x v="16"/>
    <x v="2"/>
    <x v="12"/>
    <s v="San José de OcoaDegradaciónDesastres Naturales"/>
    <n v="2"/>
    <n v="1"/>
    <n v="2.5"/>
    <n v="4.5999999999999996"/>
    <x v="4"/>
    <s v="Desastres Naturales: Huracanes, sequía y deslizamientos"/>
    <n v="0.18099999999999999"/>
  </r>
  <r>
    <x v="17"/>
    <x v="0"/>
    <x v="0"/>
    <s v="PedernalesCausas IndirectasDeficiencia Políticas Públicas"/>
    <n v="8"/>
    <n v="8"/>
    <n v="12"/>
    <n v="13.200000000000001"/>
    <x v="1"/>
    <s v="Deficiencia en la institucionalidad; la aplicación de la legislación y escasez de políticas públicas ambientales y forestales"/>
    <n v="0.77200000000000002"/>
  </r>
  <r>
    <x v="17"/>
    <x v="0"/>
    <x v="1"/>
    <s v="PedernalesCausas IndirectasInformalidad Mercado Leña/Carbón"/>
    <n v="5"/>
    <n v="8"/>
    <n v="9"/>
    <n v="12.2"/>
    <x v="1"/>
    <s v="Manejo y uso insustentable de las tierras forestales"/>
    <n v="0.64500000000000002"/>
  </r>
  <r>
    <x v="17"/>
    <x v="0"/>
    <x v="3"/>
    <s v="PedernalesCausas IndirectasPobreza -Desempleo"/>
    <n v="2"/>
    <n v="4"/>
    <n v="4"/>
    <n v="6.4"/>
    <x v="3"/>
    <s v="Pobreza"/>
    <n v="0.308"/>
  </r>
  <r>
    <x v="17"/>
    <x v="0"/>
    <x v="2"/>
    <s v="PedernalesCausas IndirectasDeficiencia Institucionalidad Forestal"/>
    <n v="8"/>
    <n v="4"/>
    <n v="10"/>
    <n v="11.4"/>
    <x v="2"/>
    <s v="Deficiencia en la institucionalidad; la aplicación de la legislación y escasez de políticas públicas ambientales y forestales"/>
    <n v="0.58299999999999996"/>
  </r>
  <r>
    <x v="17"/>
    <x v="0"/>
    <x v="23"/>
    <s v="PedernalesCausas IndirectasFalta Educación Ambiental"/>
    <n v="5"/>
    <n v="7"/>
    <n v="8.5"/>
    <n v="10"/>
    <x v="2"/>
    <s v="Deficiente Educación Ambiental"/>
    <n v="0.48499999999999999"/>
  </r>
  <r>
    <x v="17"/>
    <x v="0"/>
    <x v="24"/>
    <s v="PedernalesCausas IndirectasDinámica Migratoria"/>
    <n v="4"/>
    <n v="1"/>
    <n v="4.5"/>
    <n v="8.8000000000000007"/>
    <x v="2"/>
    <s v="Elevada migración ilegal de origen internacional"/>
    <n v="0.432"/>
  </r>
  <r>
    <x v="17"/>
    <x v="0"/>
    <x v="4"/>
    <s v="PedernalesCausas IndirectasAusencia de Incentivos Forestales"/>
    <n v="2"/>
    <n v="0"/>
    <n v="2"/>
    <n v="7.4"/>
    <x v="3"/>
    <s v="Manejo y uso insustentable de las tierras forestales"/>
    <n v="0.373"/>
  </r>
  <r>
    <x v="17"/>
    <x v="1"/>
    <x v="6"/>
    <s v="PedernalesDeforestaciónAgricultura Comercial"/>
    <n v="7"/>
    <n v="9"/>
    <n v="11.5"/>
    <n v="12.400000000000002"/>
    <x v="1"/>
    <s v="Manejo y uso insustentable de las tierras para producción agrícola"/>
    <n v="0.67"/>
  </r>
  <r>
    <x v="17"/>
    <x v="1"/>
    <x v="7"/>
    <s v="PedernalesDeforestaciónAgricultura migratoria/subsistencia"/>
    <n v="3"/>
    <n v="11"/>
    <n v="8.5"/>
    <n v="11.400000000000002"/>
    <x v="2"/>
    <s v="Manejo y uso insustentable de las tierras para producción agrícola"/>
    <n v="0.59"/>
  </r>
  <r>
    <x v="17"/>
    <x v="1"/>
    <x v="20"/>
    <s v="PedernalesDeforestaciónGanadería Comercial"/>
    <n v="11"/>
    <n v="3"/>
    <n v="12.5"/>
    <n v="12"/>
    <x v="1"/>
    <s v="Manejo y uso insustentable de las tierras para producción ganadera"/>
    <n v="0.627"/>
  </r>
  <r>
    <x v="17"/>
    <x v="1"/>
    <x v="8"/>
    <s v="PedernalesDeforestaciónTala Ilegal de Bosque Natural "/>
    <n v="10"/>
    <n v="3"/>
    <n v="11.5"/>
    <n v="12.8"/>
    <x v="1"/>
    <s v="Manejo y uso insustentable de las tierras forestales"/>
    <n v="0.69299999999999995"/>
  </r>
  <r>
    <x v="17"/>
    <x v="1"/>
    <x v="9"/>
    <s v="PedernalesDeforestaciónMinería"/>
    <n v="4"/>
    <n v="3"/>
    <n v="5.5"/>
    <n v="7.2000000000000011"/>
    <x v="3"/>
    <s v="Minería"/>
    <n v="0.37"/>
  </r>
  <r>
    <x v="17"/>
    <x v="0"/>
    <x v="24"/>
    <s v="PedernalesDeforestaciónDinámica Migratoria"/>
    <n v="2"/>
    <n v="2"/>
    <n v="3"/>
    <n v="7.4"/>
    <x v="3"/>
    <s v="Elevada migración ilegal de origen internacional"/>
    <n v="0.373"/>
  </r>
  <r>
    <x v="17"/>
    <x v="1"/>
    <x v="10"/>
    <s v="PedernalesDeforestaciónIncendios Alta Intensidad"/>
    <n v="0"/>
    <n v="2"/>
    <n v="1"/>
    <n v="3.8"/>
    <x v="4"/>
    <s v="Incendios Forestales"/>
    <n v="0.14499999999999999"/>
  </r>
  <r>
    <x v="17"/>
    <x v="1"/>
    <x v="11"/>
    <s v="PedernalesDeforestaciónInfraestructura"/>
    <n v="0"/>
    <n v="1"/>
    <n v="0.5"/>
    <n v="2"/>
    <x v="4"/>
    <s v="Expansión de infraestructura productiva de tipo urbana, vial e industrial"/>
    <n v="0.04"/>
  </r>
  <r>
    <x v="17"/>
    <x v="2"/>
    <x v="14"/>
    <s v="PedernalesDegradaciónPastoreo de ganado en bosques"/>
    <n v="11"/>
    <n v="8"/>
    <n v="15"/>
    <n v="14.8"/>
    <x v="0"/>
    <s v="Manejo y uso insustentable de las tierras para producción ganadera"/>
    <n v="0.90100000000000002"/>
  </r>
  <r>
    <x v="17"/>
    <x v="2"/>
    <x v="13"/>
    <s v="PedernalesDegradaciónExtracción de Madera Leña/Carbón"/>
    <n v="10"/>
    <n v="9"/>
    <n v="14.5"/>
    <n v="14.000000000000002"/>
    <x v="0"/>
    <s v="Manejo y uso insustentable de las tierras forestales"/>
    <n v="0.83599999999999997"/>
  </r>
  <r>
    <x v="17"/>
    <x v="2"/>
    <x v="15"/>
    <s v="PedernalesDegradaciónPlanes de Manejo mal gestionados/mal ejecutados"/>
    <n v="9"/>
    <n v="4"/>
    <n v="11"/>
    <n v="11.600000000000001"/>
    <x v="1"/>
    <s v="Manejo y uso insustentable de las tierras forestales"/>
    <n v="0.60599999999999998"/>
  </r>
  <r>
    <x v="17"/>
    <x v="2"/>
    <x v="16"/>
    <s v="PedernalesDegradaciónIncendios Mediana y Baja Intensidad"/>
    <n v="1"/>
    <n v="7"/>
    <n v="4.5"/>
    <n v="5.4"/>
    <x v="3"/>
    <s v="Incendios Forestales"/>
    <n v="0.24199999999999999"/>
  </r>
  <r>
    <x v="17"/>
    <x v="2"/>
    <x v="21"/>
    <s v="PedernalesDegradaciónIntroducción Especies Exóticas/Invasoras"/>
    <n v="2"/>
    <n v="4"/>
    <n v="4"/>
    <n v="4.6000000000000005"/>
    <x v="4"/>
    <s v="Plagas, enfermedades en introducción de especies invasoras exóticas"/>
    <n v="0.19500000000000001"/>
  </r>
  <r>
    <x v="17"/>
    <x v="2"/>
    <x v="12"/>
    <s v="PedernalesDegradaciónDesastres Naturales"/>
    <n v="2"/>
    <n v="1"/>
    <n v="2.5"/>
    <n v="3.4000000000000004"/>
    <x v="4"/>
    <s v="Desastres Naturales: Huracanes, sequía y deslizamientos"/>
    <n v="0.124"/>
  </r>
  <r>
    <x v="17"/>
    <x v="2"/>
    <x v="9"/>
    <s v="PedernalesDegradaciónMinería"/>
    <n v="0"/>
    <n v="2"/>
    <n v="1"/>
    <n v="3.4000000000000004"/>
    <x v="4"/>
    <s v="Minería"/>
    <n v="0.124"/>
  </r>
  <r>
    <x v="17"/>
    <x v="2"/>
    <x v="17"/>
    <s v="PedernalesDegradaciónPlagas y Enfermedades Forestales"/>
    <n v="0"/>
    <n v="1"/>
    <n v="0.5"/>
    <n v="1.8000000000000003"/>
    <x v="4"/>
    <s v="Plagas, enfermedades en introducción de especies invasoras exóticas"/>
    <n v="3.5999999999999997E-2"/>
  </r>
  <r>
    <x v="17"/>
    <x v="2"/>
    <x v="25"/>
    <s v="PedernalesDegradaciónOtras Causas Misceláneas"/>
    <n v="0"/>
    <n v="0"/>
    <n v="0"/>
    <n v="2.2000000000000002"/>
    <x v="4"/>
    <s v="Deficiente Educación Ambiental"/>
    <n v="5.3999999999999999E-2"/>
  </r>
  <r>
    <x v="18"/>
    <x v="0"/>
    <x v="0"/>
    <s v="PeraviaCausas IndirectasDeficiencia Políticas Públicas"/>
    <n v="8"/>
    <n v="8"/>
    <n v="12"/>
    <n v="12.8"/>
    <x v="1"/>
    <s v="Deficiencia en la institucionalidad; la aplicación de la legislación y escasez de políticas públicas ambientales y forestales"/>
    <n v="0.69299999999999995"/>
  </r>
  <r>
    <x v="18"/>
    <x v="0"/>
    <x v="1"/>
    <s v="PeraviaCausas IndirectasInformalidad Mercado Leña/Carbón"/>
    <n v="5"/>
    <n v="8"/>
    <n v="9"/>
    <n v="11.2"/>
    <x v="2"/>
    <s v="Manejo y uso insustentable de las tierras forestales"/>
    <n v="0.56299999999999994"/>
  </r>
  <r>
    <x v="18"/>
    <x v="0"/>
    <x v="23"/>
    <s v="PeraviaCausas IndirectasFalta Educación Ambiental"/>
    <n v="5"/>
    <n v="7"/>
    <n v="8.5"/>
    <n v="10.600000000000001"/>
    <x v="2"/>
    <s v="Deficiente Educación Ambiental"/>
    <n v="0.51800000000000002"/>
  </r>
  <r>
    <x v="18"/>
    <x v="0"/>
    <x v="2"/>
    <s v="PeraviaCausas IndirectasDeficiencia Institucionalidad Forestal"/>
    <n v="8"/>
    <n v="4"/>
    <n v="10"/>
    <n v="11"/>
    <x v="2"/>
    <s v="Deficiencia en la institucionalidad; la aplicación de la legislación y escasez de políticas públicas ambientales y forestales"/>
    <n v="0.54400000000000004"/>
  </r>
  <r>
    <x v="18"/>
    <x v="0"/>
    <x v="3"/>
    <s v="PeraviaCausas IndirectasPobreza -Desempleo"/>
    <n v="2"/>
    <n v="4"/>
    <n v="4"/>
    <n v="6.8000000000000007"/>
    <x v="3"/>
    <s v="Pobreza"/>
    <n v="0.33700000000000002"/>
  </r>
  <r>
    <x v="18"/>
    <x v="0"/>
    <x v="5"/>
    <s v="PeraviaCausas IndirectasTurismo"/>
    <n v="0"/>
    <n v="0"/>
    <n v="0"/>
    <n v="2.4000000000000004"/>
    <x v="4"/>
    <s v="Expansión de infraestructura productiva de tipo urbana, vial e industrial"/>
    <n v="7.1999999999999995E-2"/>
  </r>
  <r>
    <x v="18"/>
    <x v="1"/>
    <x v="7"/>
    <s v="PeraviaDeforestaciónAgricultura migratoria/subsistencia"/>
    <n v="3"/>
    <n v="11"/>
    <n v="8.5"/>
    <n v="8.6000000000000014"/>
    <x v="2"/>
    <s v="Manejo y uso insustentable de las tierras para producción agrícola"/>
    <n v="0.41899999999999998"/>
  </r>
  <r>
    <x v="18"/>
    <x v="1"/>
    <x v="6"/>
    <s v="PeraviaDeforestaciónAgricultura Comercial"/>
    <n v="7"/>
    <n v="9"/>
    <n v="11.5"/>
    <n v="12.600000000000001"/>
    <x v="1"/>
    <s v="Manejo y uso insustentable de las tierras para producción agrícola"/>
    <n v="0.68300000000000005"/>
  </r>
  <r>
    <x v="18"/>
    <x v="1"/>
    <x v="20"/>
    <s v="PeraviaDeforestaciónGanadería Comercial"/>
    <n v="11"/>
    <n v="3"/>
    <n v="12.5"/>
    <n v="13"/>
    <x v="1"/>
    <s v="Manejo y uso insustentable de las tierras para producción ganadera"/>
    <n v="0.72399999999999998"/>
  </r>
  <r>
    <x v="18"/>
    <x v="1"/>
    <x v="8"/>
    <s v="PeraviaDeforestaciónTala Ilegal de Bosque Natural "/>
    <n v="10"/>
    <n v="3"/>
    <n v="11.5"/>
    <n v="12.8"/>
    <x v="1"/>
    <s v="Manejo y uso insustentable de las tierras forestales"/>
    <n v="0.69299999999999995"/>
  </r>
  <r>
    <x v="18"/>
    <x v="1"/>
    <x v="9"/>
    <s v="PeraviaDeforestaciónMinería"/>
    <n v="4"/>
    <n v="3"/>
    <n v="5.5"/>
    <n v="8"/>
    <x v="3"/>
    <s v="Minería"/>
    <n v="0.39300000000000002"/>
  </r>
  <r>
    <x v="18"/>
    <x v="0"/>
    <x v="24"/>
    <s v="PeraviaDeforestaciónDinámica Migratoria"/>
    <n v="2"/>
    <n v="2"/>
    <n v="3"/>
    <n v="5.2000000000000011"/>
    <x v="3"/>
    <s v="Elevada migración ilegal de origen internacional"/>
    <n v="0.23599999999999999"/>
  </r>
  <r>
    <x v="18"/>
    <x v="1"/>
    <x v="10"/>
    <s v="PeraviaDeforestaciónIncendios Alta Intensidad"/>
    <n v="0"/>
    <n v="2"/>
    <n v="1"/>
    <n v="2.8"/>
    <x v="4"/>
    <s v="Incendios Forestales"/>
    <n v="8.5000000000000006E-2"/>
  </r>
  <r>
    <x v="18"/>
    <x v="1"/>
    <x v="11"/>
    <s v="PeraviaDeforestaciónInfraestructura"/>
    <n v="0"/>
    <n v="1"/>
    <n v="0.5"/>
    <n v="3.2"/>
    <x v="4"/>
    <s v="Expansión de infraestructura productiva de tipo urbana, vial e industrial"/>
    <n v="0.108"/>
  </r>
  <r>
    <x v="18"/>
    <x v="2"/>
    <x v="15"/>
    <s v="PeraviaDegradaciónPlanes de Manejo mal gestionados/mal ejecutados"/>
    <n v="9"/>
    <n v="4"/>
    <n v="11"/>
    <n v="11.200000000000001"/>
    <x v="2"/>
    <s v="Manejo y uso insustentable de las tierras forestales"/>
    <n v="0.57199999999999995"/>
  </r>
  <r>
    <x v="18"/>
    <x v="2"/>
    <x v="13"/>
    <s v="PeraviaDegradaciónExtracción de Madera Leña/Carbón"/>
    <n v="10"/>
    <n v="9"/>
    <n v="14.5"/>
    <n v="14.8"/>
    <x v="0"/>
    <s v="Manejo y uso insustentable de las tierras forestales"/>
    <n v="0.90100000000000002"/>
  </r>
  <r>
    <x v="18"/>
    <x v="2"/>
    <x v="14"/>
    <s v="PeraviaDegradaciónPastoreo de ganado en bosques"/>
    <n v="11"/>
    <n v="8"/>
    <n v="15"/>
    <n v="15"/>
    <x v="0"/>
    <s v="Manejo y uso insustentable de las tierras para producción ganadera"/>
    <n v="0.91900000000000004"/>
  </r>
  <r>
    <x v="18"/>
    <x v="2"/>
    <x v="16"/>
    <s v="PeraviaDegradaciónIncendios Mediana y Baja Intensidad"/>
    <n v="1"/>
    <n v="7"/>
    <n v="4.5"/>
    <n v="5.6"/>
    <x v="3"/>
    <s v="Incendios Forestales"/>
    <n v="0.254"/>
  </r>
  <r>
    <x v="18"/>
    <x v="2"/>
    <x v="21"/>
    <s v="PeraviaDegradaciónIntroducción Especies Exóticas/Invasoras"/>
    <n v="2"/>
    <n v="4"/>
    <n v="4"/>
    <n v="6.4"/>
    <x v="3"/>
    <s v="Plagas, enfermedades en introducción de especies invasoras exóticas"/>
    <n v="0.308"/>
  </r>
  <r>
    <x v="18"/>
    <x v="2"/>
    <x v="12"/>
    <s v="PeraviaDegradaciónDesastres Naturales"/>
    <n v="2"/>
    <n v="1"/>
    <n v="2.5"/>
    <n v="4.5999999999999996"/>
    <x v="4"/>
    <s v="Desastres Naturales: Huracanes, sequía y deslizamientos"/>
    <n v="0.18099999999999999"/>
  </r>
  <r>
    <x v="19"/>
    <x v="0"/>
    <x v="0"/>
    <s v="Puerto PlataCausas IndirectasDeficiencia Políticas Públicas"/>
    <n v="8"/>
    <n v="8"/>
    <n v="12"/>
    <n v="13.000000000000002"/>
    <x v="1"/>
    <s v="Deficiencia en la institucionalidad; la aplicación de la legislación y escasez de políticas públicas ambientales y forestales"/>
    <n v="0.73899999999999999"/>
  </r>
  <r>
    <x v="19"/>
    <x v="0"/>
    <x v="1"/>
    <s v="Puerto PlataCausas IndirectasInformalidad Mercado Leña/Carbón"/>
    <n v="5"/>
    <n v="8"/>
    <n v="9"/>
    <n v="9.1999999999999993"/>
    <x v="2"/>
    <s v="Manejo y uso insustentable de las tierras forestales"/>
    <n v="0.44700000000000001"/>
  </r>
  <r>
    <x v="19"/>
    <x v="0"/>
    <x v="3"/>
    <s v="Puerto PlataCausas IndirectasPobreza -Desempleo"/>
    <n v="2"/>
    <n v="4"/>
    <n v="4"/>
    <n v="7"/>
    <x v="3"/>
    <s v="Pobreza"/>
    <n v="0.35499999999999998"/>
  </r>
  <r>
    <x v="19"/>
    <x v="0"/>
    <x v="2"/>
    <s v="Puerto PlataCausas IndirectasDeficiencia Institucionalidad Forestal"/>
    <n v="8"/>
    <n v="4"/>
    <n v="10"/>
    <n v="12.4"/>
    <x v="1"/>
    <s v="Deficiencia en la institucionalidad; la aplicación de la legislación y escasez de políticas públicas ambientales y forestales"/>
    <n v="0.65900000000000003"/>
  </r>
  <r>
    <x v="19"/>
    <x v="0"/>
    <x v="24"/>
    <s v="Puerto PlataCausas IndirectasDinámica Migratoria"/>
    <n v="4"/>
    <n v="1"/>
    <n v="4.5"/>
    <n v="7"/>
    <x v="3"/>
    <s v="Elevada migración ilegal de origen internacional"/>
    <n v="0.35499999999999998"/>
  </r>
  <r>
    <x v="19"/>
    <x v="0"/>
    <x v="28"/>
    <s v="Puerto PlataCausas IndirectasCrecimiento Poblacional"/>
    <n v="0"/>
    <n v="2"/>
    <n v="1"/>
    <n v="4.8"/>
    <x v="3"/>
    <s v="Expansión de infraestructura productiva de tipo urbana, vial e industrial"/>
    <n v="0.21099999999999999"/>
  </r>
  <r>
    <x v="19"/>
    <x v="0"/>
    <x v="18"/>
    <s v="Puerto PlataCausas IndirectasIncumplimiento Legislación Vigente"/>
    <n v="0"/>
    <n v="2"/>
    <n v="1"/>
    <n v="4.8"/>
    <x v="3"/>
    <s v="Deficiencia en la institucionalidad; la aplicación de la legislación y escasez de políticas públicas ambientales y forestales"/>
    <n v="0.21099999999999999"/>
  </r>
  <r>
    <x v="19"/>
    <x v="0"/>
    <x v="5"/>
    <s v="Puerto PlataCausas IndirectasTurismo"/>
    <n v="0"/>
    <n v="0"/>
    <n v="0"/>
    <n v="3.2"/>
    <x v="4"/>
    <s v="Expansión de infraestructura productiva de tipo urbana, vial e industrial"/>
    <n v="0.108"/>
  </r>
  <r>
    <x v="19"/>
    <x v="1"/>
    <x v="6"/>
    <s v="Puerto PlataDeforestaciónAgricultura Comercial"/>
    <n v="7"/>
    <n v="9"/>
    <n v="11.5"/>
    <n v="12.8"/>
    <x v="1"/>
    <s v="Manejo y uso insustentable de las tierras para producción agrícola"/>
    <n v="0.69299999999999995"/>
  </r>
  <r>
    <x v="19"/>
    <x v="1"/>
    <x v="20"/>
    <s v="Puerto PlataDeforestaciónGanadería Comercial"/>
    <n v="11"/>
    <n v="3"/>
    <n v="12.5"/>
    <n v="14.4"/>
    <x v="0"/>
    <s v="Manejo y uso insustentable de las tierras para producción ganadera"/>
    <n v="0.86499999999999999"/>
  </r>
  <r>
    <x v="19"/>
    <x v="1"/>
    <x v="7"/>
    <s v="Puerto PlataDeforestaciónAgricultura migratoria/subsistencia"/>
    <n v="3"/>
    <n v="11"/>
    <n v="8.5"/>
    <n v="9.4"/>
    <x v="2"/>
    <s v="Manejo y uso insustentable de las tierras para producción agrícola"/>
    <n v="0.46"/>
  </r>
  <r>
    <x v="19"/>
    <x v="1"/>
    <x v="8"/>
    <s v="Puerto PlataDeforestaciónTala Ilegal de Bosque Natural "/>
    <n v="10"/>
    <n v="3"/>
    <n v="11.5"/>
    <n v="11.8"/>
    <x v="1"/>
    <s v="Manejo y uso insustentable de las tierras forestales"/>
    <n v="0.61599999999999999"/>
  </r>
  <r>
    <x v="19"/>
    <x v="1"/>
    <x v="9"/>
    <s v="Puerto PlataDeforestaciónMinería"/>
    <n v="4"/>
    <n v="3"/>
    <n v="5.5"/>
    <n v="5.6000000000000005"/>
    <x v="3"/>
    <s v="Minería"/>
    <n v="0.26500000000000001"/>
  </r>
  <r>
    <x v="19"/>
    <x v="1"/>
    <x v="10"/>
    <s v="Puerto PlataDeforestaciónIncendios Alta Intensidad"/>
    <n v="0"/>
    <n v="2"/>
    <n v="1"/>
    <n v="2.8"/>
    <x v="4"/>
    <s v="Incendios Forestales"/>
    <n v="8.5000000000000006E-2"/>
  </r>
  <r>
    <x v="19"/>
    <x v="1"/>
    <x v="11"/>
    <s v="Puerto PlataDeforestaciónInfraestructura"/>
    <n v="0"/>
    <n v="1"/>
    <n v="0.5"/>
    <n v="2.6"/>
    <x v="4"/>
    <s v="Expansión de infraestructura productiva de tipo urbana, vial e industrial"/>
    <n v="0.08"/>
  </r>
  <r>
    <x v="19"/>
    <x v="2"/>
    <x v="14"/>
    <s v="Puerto PlataDegradaciónPastoreo de ganado en bosques"/>
    <n v="11"/>
    <n v="8"/>
    <n v="15"/>
    <n v="15.4"/>
    <x v="0"/>
    <s v="Manejo y uso insustentable de las tierras para producción ganadera"/>
    <n v="0.94499999999999995"/>
  </r>
  <r>
    <x v="19"/>
    <x v="2"/>
    <x v="13"/>
    <s v="Puerto PlataDegradaciónExtracción de Madera Leña/Carbón"/>
    <n v="10"/>
    <n v="9"/>
    <n v="14.5"/>
    <n v="13.000000000000002"/>
    <x v="1"/>
    <s v="Manejo y uso insustentable de las tierras forestales"/>
    <n v="0.73899999999999999"/>
  </r>
  <r>
    <x v="19"/>
    <x v="2"/>
    <x v="15"/>
    <s v="Puerto PlataDegradaciónPlanes de Manejo mal gestionados/mal ejecutados"/>
    <n v="9"/>
    <n v="4"/>
    <n v="11"/>
    <n v="13.8"/>
    <x v="0"/>
    <s v="Manejo y uso insustentable de las tierras forestales"/>
    <n v="0.81799999999999995"/>
  </r>
  <r>
    <x v="19"/>
    <x v="2"/>
    <x v="16"/>
    <s v="Puerto PlataDegradaciónIncendios Mediana y Baja Intensidad"/>
    <n v="1"/>
    <n v="7"/>
    <n v="4.5"/>
    <n v="7"/>
    <x v="3"/>
    <s v="Incendios Forestales"/>
    <n v="0.35499999999999998"/>
  </r>
  <r>
    <x v="19"/>
    <x v="2"/>
    <x v="21"/>
    <s v="Puerto PlataDegradaciónIntroducción Especies Exóticas/Invasoras"/>
    <n v="2"/>
    <n v="4"/>
    <n v="4"/>
    <n v="4.6000000000000005"/>
    <x v="4"/>
    <s v="Plagas, enfermedades en introducción de especies invasoras exóticas"/>
    <n v="0.19500000000000001"/>
  </r>
  <r>
    <x v="19"/>
    <x v="2"/>
    <x v="17"/>
    <s v="Puerto PlataDegradaciónPlagas y Enfermedades Forestales"/>
    <n v="0"/>
    <n v="1"/>
    <n v="0.5"/>
    <n v="1.6"/>
    <x v="4"/>
    <s v="Plagas, enfermedades en introducción de especies invasoras exóticas"/>
    <n v="1.7999999999999999E-2"/>
  </r>
  <r>
    <x v="20"/>
    <x v="0"/>
    <x v="2"/>
    <s v="SalcedoCausas IndirectasDeficiencia Institucionalidad Forestal"/>
    <n v="8"/>
    <n v="4"/>
    <n v="10"/>
    <n v="14.4"/>
    <x v="0"/>
    <s v="Deficiencia en la institucionalidad; la aplicación de la legislación y escasez de políticas públicas ambientales y forestales"/>
    <n v="0.86499999999999999"/>
  </r>
  <r>
    <x v="20"/>
    <x v="0"/>
    <x v="0"/>
    <s v="SalcedoCausas IndirectasDeficiencia Políticas Públicas"/>
    <n v="8"/>
    <n v="8"/>
    <n v="12"/>
    <n v="16.400000000000002"/>
    <x v="0"/>
    <s v="Deficiencia en la institucionalidad; la aplicación de la legislación y escasez de políticas públicas ambientales y forestales"/>
    <n v="0.97299999999999998"/>
  </r>
  <r>
    <x v="20"/>
    <x v="0"/>
    <x v="1"/>
    <s v="SalcedoCausas IndirectasInformalidad Mercado Leña/Carbón"/>
    <n v="5"/>
    <n v="8"/>
    <n v="9"/>
    <n v="9.4"/>
    <x v="2"/>
    <s v="Manejo y uso insustentable de las tierras forestales"/>
    <n v="0.46"/>
  </r>
  <r>
    <x v="20"/>
    <x v="0"/>
    <x v="23"/>
    <s v="SalcedoCausas IndirectasFalta Educación Ambiental"/>
    <n v="5"/>
    <n v="7"/>
    <n v="8.5"/>
    <n v="14.200000000000001"/>
    <x v="0"/>
    <s v="Deficiente Educación Ambiental"/>
    <n v="0.85199999999999998"/>
  </r>
  <r>
    <x v="20"/>
    <x v="0"/>
    <x v="4"/>
    <s v="SalcedoCausas IndirectasAusencia de Incentivos Forestales"/>
    <n v="2"/>
    <n v="0"/>
    <n v="2"/>
    <n v="7.4"/>
    <x v="3"/>
    <s v="Manejo y uso insustentable de las tierras forestales"/>
    <n v="0.373"/>
  </r>
  <r>
    <x v="20"/>
    <x v="0"/>
    <x v="5"/>
    <s v="SalcedoCausas IndirectasTurismo"/>
    <n v="0"/>
    <n v="0"/>
    <n v="0"/>
    <n v="1.6"/>
    <x v="4"/>
    <s v="Expansión de infraestructura productiva de tipo urbana, vial e industrial"/>
    <n v="1.7999999999999999E-2"/>
  </r>
  <r>
    <x v="20"/>
    <x v="1"/>
    <x v="6"/>
    <s v="SalcedoDeforestaciónAgricultura Comercial"/>
    <n v="7"/>
    <n v="9"/>
    <n v="11.5"/>
    <n v="14.8"/>
    <x v="0"/>
    <s v="Manejo y uso insustentable de las tierras para producción agrícola"/>
    <n v="0.90100000000000002"/>
  </r>
  <r>
    <x v="20"/>
    <x v="1"/>
    <x v="20"/>
    <s v="SalcedoDeforestaciónGanadería Comercial"/>
    <n v="11"/>
    <n v="3"/>
    <n v="12.5"/>
    <n v="17.600000000000001"/>
    <x v="0"/>
    <s v="Manejo y uso insustentable de las tierras para producción ganadera"/>
    <n v="0.99299999999999999"/>
  </r>
  <r>
    <x v="20"/>
    <x v="1"/>
    <x v="7"/>
    <s v="SalcedoDeforestaciónAgricultura migratoria/subsistencia"/>
    <n v="3"/>
    <n v="11"/>
    <n v="8.5"/>
    <n v="10.8"/>
    <x v="2"/>
    <s v="Manejo y uso insustentable de las tierras para producción agrícola"/>
    <n v="0.53200000000000003"/>
  </r>
  <r>
    <x v="20"/>
    <x v="1"/>
    <x v="8"/>
    <s v="SalcedoDeforestaciónTala Ilegal de Bosque Natural "/>
    <n v="10"/>
    <n v="3"/>
    <n v="11.5"/>
    <n v="11.400000000000002"/>
    <x v="2"/>
    <s v="Manejo y uso insustentable de las tierras forestales"/>
    <n v="0.59"/>
  </r>
  <r>
    <x v="20"/>
    <x v="1"/>
    <x v="9"/>
    <s v="SalcedoDeforestaciónMinería"/>
    <n v="4"/>
    <n v="3"/>
    <n v="5.5"/>
    <n v="6.2"/>
    <x v="3"/>
    <s v="Minería"/>
    <n v="0.29599999999999999"/>
  </r>
  <r>
    <x v="20"/>
    <x v="1"/>
    <x v="11"/>
    <s v="SalcedoDeforestaciónInfraestructura"/>
    <n v="0"/>
    <n v="1"/>
    <n v="0.5"/>
    <n v="3.4"/>
    <x v="4"/>
    <s v="Expansión de infraestructura productiva de tipo urbana, vial e industrial"/>
    <n v="0.121"/>
  </r>
  <r>
    <x v="20"/>
    <x v="2"/>
    <x v="14"/>
    <s v="SalcedoDegradaciónPastoreo de ganado en bosques"/>
    <n v="11"/>
    <n v="8"/>
    <n v="15"/>
    <n v="19.2"/>
    <x v="0"/>
    <s v="Manejo y uso insustentable de las tierras para producción ganadera"/>
    <n v="1"/>
  </r>
  <r>
    <x v="20"/>
    <x v="2"/>
    <x v="13"/>
    <s v="SalcedoDegradaciónExtracción de Madera Leña/Carbón"/>
    <n v="10"/>
    <n v="9"/>
    <n v="14.5"/>
    <n v="14.8"/>
    <x v="0"/>
    <s v="Manejo y uso insustentable de las tierras forestales"/>
    <n v="0.90100000000000002"/>
  </r>
  <r>
    <x v="20"/>
    <x v="2"/>
    <x v="15"/>
    <s v="SalcedoDegradaciónPlanes de Manejo mal gestionados/mal ejecutados"/>
    <n v="9"/>
    <n v="4"/>
    <n v="11"/>
    <n v="10.4"/>
    <x v="2"/>
    <s v="Manejo y uso insustentable de las tierras forestales"/>
    <n v="0.51100000000000001"/>
  </r>
  <r>
    <x v="20"/>
    <x v="2"/>
    <x v="16"/>
    <s v="SalcedoDegradaciónIncendios Mediana y Baja Intensidad"/>
    <n v="1"/>
    <n v="7"/>
    <n v="4.5"/>
    <n v="5.8000000000000007"/>
    <x v="3"/>
    <s v="Incendios Forestales"/>
    <n v="0.27700000000000002"/>
  </r>
  <r>
    <x v="20"/>
    <x v="1"/>
    <x v="7"/>
    <s v="SalcedoDegradaciónAgricultura migratoria/subsistencia"/>
    <n v="0"/>
    <n v="0"/>
    <n v="0"/>
    <n v="3"/>
    <x v="4"/>
    <s v="Manejo y uso insustentable de las tierras para producción agrícola"/>
    <n v="9.6000000000000002E-2"/>
  </r>
  <r>
    <x v="21"/>
    <x v="0"/>
    <x v="0"/>
    <s v="SamanáCausas IndirectasDeficiencia Políticas Públicas"/>
    <n v="8"/>
    <n v="8"/>
    <n v="12"/>
    <n v="16.8"/>
    <x v="0"/>
    <s v="Deficiencia en la institucionalidad; la aplicación de la legislación y escasez de políticas públicas ambientales y forestales"/>
    <n v="0.97799999999999998"/>
  </r>
  <r>
    <x v="21"/>
    <x v="0"/>
    <x v="1"/>
    <s v="SamanáCausas IndirectasInformalidad Mercado Leña/Carbón"/>
    <n v="5"/>
    <n v="8"/>
    <n v="9"/>
    <n v="10.199999999999999"/>
    <x v="2"/>
    <s v="Manejo y uso insustentable de las tierras forestales"/>
    <n v="0.5"/>
  </r>
  <r>
    <x v="21"/>
    <x v="0"/>
    <x v="23"/>
    <s v="SamanáCausas IndirectasFalta Educación Ambiental"/>
    <n v="5"/>
    <n v="7"/>
    <n v="8.5"/>
    <n v="13.8"/>
    <x v="0"/>
    <s v="Deficiente Educación Ambiental"/>
    <n v="0.81799999999999995"/>
  </r>
  <r>
    <x v="21"/>
    <x v="0"/>
    <x v="2"/>
    <s v="SamanáCausas IndirectasDeficiencia Institucionalidad Forestal"/>
    <n v="8"/>
    <n v="4"/>
    <n v="10"/>
    <n v="13.8"/>
    <x v="0"/>
    <s v="Deficiencia en la institucionalidad; la aplicación de la legislación y escasez de políticas públicas ambientales y forestales"/>
    <n v="0.81799999999999995"/>
  </r>
  <r>
    <x v="21"/>
    <x v="0"/>
    <x v="24"/>
    <s v="SamanáCausas IndirectasDinámica Migratoria"/>
    <n v="4"/>
    <n v="1"/>
    <n v="4.5"/>
    <n v="8.2000000000000011"/>
    <x v="2"/>
    <s v="Elevada migración ilegal de origen internacional"/>
    <n v="0.40100000000000002"/>
  </r>
  <r>
    <x v="21"/>
    <x v="0"/>
    <x v="5"/>
    <s v="SamanáCausas IndirectasTurismo"/>
    <n v="0"/>
    <n v="0"/>
    <n v="0"/>
    <n v="4.4000000000000004"/>
    <x v="4"/>
    <s v="Expansión de infraestructura productiva de tipo urbana, vial e industrial"/>
    <n v="0.17"/>
  </r>
  <r>
    <x v="21"/>
    <x v="1"/>
    <x v="6"/>
    <s v="SamanáDeforestaciónAgricultura Comercial"/>
    <n v="7"/>
    <n v="9"/>
    <n v="11.5"/>
    <n v="14.600000000000001"/>
    <x v="0"/>
    <s v="Manejo y uso insustentable de las tierras para producción agrícola"/>
    <n v="0.89300000000000002"/>
  </r>
  <r>
    <x v="21"/>
    <x v="1"/>
    <x v="7"/>
    <s v="SamanáDeforestaciónAgricultura migratoria/subsistencia"/>
    <n v="3"/>
    <n v="11"/>
    <n v="8.5"/>
    <n v="12"/>
    <x v="1"/>
    <s v="Manejo y uso insustentable de las tierras para producción agrícola"/>
    <n v="0.627"/>
  </r>
  <r>
    <x v="21"/>
    <x v="1"/>
    <x v="20"/>
    <s v="SamanáDeforestaciónGanadería Comercial"/>
    <n v="11"/>
    <n v="3"/>
    <n v="12.5"/>
    <n v="14"/>
    <x v="0"/>
    <s v="Manejo y uso insustentable de las tierras para producción ganadera"/>
    <n v="0.82899999999999996"/>
  </r>
  <r>
    <x v="21"/>
    <x v="1"/>
    <x v="8"/>
    <s v="SamanáDeforestaciónTala Ilegal de Bosque Natural "/>
    <n v="10"/>
    <n v="3"/>
    <n v="11.5"/>
    <n v="14.200000000000001"/>
    <x v="0"/>
    <s v="Manejo y uso insustentable de las tierras forestales"/>
    <n v="0.85199999999999998"/>
  </r>
  <r>
    <x v="21"/>
    <x v="1"/>
    <x v="9"/>
    <s v="SamanáDeforestaciónMinería"/>
    <n v="4"/>
    <n v="3"/>
    <n v="5.5"/>
    <n v="8.2000000000000011"/>
    <x v="2"/>
    <s v="Minería"/>
    <n v="0.40100000000000002"/>
  </r>
  <r>
    <x v="21"/>
    <x v="1"/>
    <x v="11"/>
    <s v="SamanáDeforestaciónInfraestructura"/>
    <n v="0"/>
    <n v="1"/>
    <n v="0.5"/>
    <n v="4.8000000000000007"/>
    <x v="3"/>
    <s v="Expansión de infraestructura productiva de tipo urbana, vial e industrial"/>
    <n v="0.218"/>
  </r>
  <r>
    <x v="21"/>
    <x v="2"/>
    <x v="13"/>
    <s v="SamanáDegradaciónExtracción de Madera Leña/Carbón"/>
    <n v="10"/>
    <n v="9"/>
    <n v="14.5"/>
    <n v="14.400000000000002"/>
    <x v="0"/>
    <s v="Manejo y uso insustentable de las tierras forestales"/>
    <n v="0.873"/>
  </r>
  <r>
    <x v="21"/>
    <x v="2"/>
    <x v="14"/>
    <s v="SamanáDegradaciónPastoreo de ganado en bosques"/>
    <n v="11"/>
    <n v="8"/>
    <n v="15"/>
    <n v="14.6"/>
    <x v="0"/>
    <s v="Manejo y uso insustentable de las tierras para producción ganadera"/>
    <n v="0.88500000000000001"/>
  </r>
  <r>
    <x v="21"/>
    <x v="2"/>
    <x v="15"/>
    <s v="SamanáDegradaciónPlanes de Manejo mal gestionados/mal ejecutados"/>
    <n v="9"/>
    <n v="4"/>
    <n v="11"/>
    <n v="10.4"/>
    <x v="2"/>
    <s v="Manejo y uso insustentable de las tierras forestales"/>
    <n v="0.51100000000000001"/>
  </r>
  <r>
    <x v="21"/>
    <x v="2"/>
    <x v="16"/>
    <s v="SamanáDegradaciónIncendios Mediana y Baja Intensidad"/>
    <n v="1"/>
    <n v="7"/>
    <n v="4.5"/>
    <n v="6.6"/>
    <x v="3"/>
    <s v="Incendios Forestales"/>
    <n v="0.32200000000000001"/>
  </r>
  <r>
    <x v="21"/>
    <x v="2"/>
    <x v="12"/>
    <s v="SamanáDegradaciónDesastres Naturales"/>
    <n v="2"/>
    <n v="1"/>
    <n v="2.5"/>
    <n v="5.8000000000000007"/>
    <x v="3"/>
    <s v="Desastres Naturales: Huracanes, sequía y deslizamientos"/>
    <n v="0.27700000000000002"/>
  </r>
  <r>
    <x v="21"/>
    <x v="2"/>
    <x v="25"/>
    <s v="SamanáDegradaciónOtras Causas Misceláneas"/>
    <n v="0"/>
    <n v="0"/>
    <n v="0"/>
    <n v="2.8000000000000003"/>
    <x v="4"/>
    <s v="Deficiente Educación Ambiental"/>
    <n v="9.5000000000000001E-2"/>
  </r>
  <r>
    <x v="22"/>
    <x v="0"/>
    <x v="0"/>
    <s v="San CristóbalCausas IndirectasDeficiencia Políticas Públicas"/>
    <n v="8"/>
    <n v="8"/>
    <n v="12"/>
    <n v="12.8"/>
    <x v="1"/>
    <s v="Deficiencia en la institucionalidad; la aplicación de la legislación y escasez de políticas públicas ambientales y forestales"/>
    <n v="0.69299999999999995"/>
  </r>
  <r>
    <x v="22"/>
    <x v="0"/>
    <x v="1"/>
    <s v="San CristóbalCausas IndirectasInformalidad Mercado Leña/Carbón"/>
    <n v="5"/>
    <n v="8"/>
    <n v="9"/>
    <n v="11.2"/>
    <x v="2"/>
    <s v="Manejo y uso insustentable de las tierras forestales"/>
    <n v="0.56299999999999994"/>
  </r>
  <r>
    <x v="22"/>
    <x v="0"/>
    <x v="23"/>
    <s v="San CristóbalCausas IndirectasFalta Educación Ambiental"/>
    <n v="5"/>
    <n v="7"/>
    <n v="8.5"/>
    <n v="10.600000000000001"/>
    <x v="2"/>
    <s v="Deficiente Educación Ambiental"/>
    <n v="0.51800000000000002"/>
  </r>
  <r>
    <x v="22"/>
    <x v="0"/>
    <x v="2"/>
    <s v="San CristóbalCausas IndirectasDeficiencia Institucionalidad Forestal"/>
    <n v="8"/>
    <n v="4"/>
    <n v="10"/>
    <n v="11"/>
    <x v="2"/>
    <s v="Deficiencia en la institucionalidad; la aplicación de la legislación y escasez de políticas públicas ambientales y forestales"/>
    <n v="0.54400000000000004"/>
  </r>
  <r>
    <x v="22"/>
    <x v="0"/>
    <x v="3"/>
    <s v="San CristóbalCausas IndirectasPobreza -Desempleo"/>
    <n v="2"/>
    <n v="4"/>
    <n v="4"/>
    <n v="6.8000000000000007"/>
    <x v="3"/>
    <s v="Pobreza"/>
    <n v="0.33700000000000002"/>
  </r>
  <r>
    <x v="22"/>
    <x v="0"/>
    <x v="5"/>
    <s v="San CristóbalCausas IndirectasTurismo"/>
    <n v="0"/>
    <n v="0"/>
    <n v="0"/>
    <n v="2.4000000000000004"/>
    <x v="4"/>
    <s v="Expansión de infraestructura productiva de tipo urbana, vial e industrial"/>
    <n v="7.1999999999999995E-2"/>
  </r>
  <r>
    <x v="22"/>
    <x v="1"/>
    <x v="7"/>
    <s v="San CristóbalDeforestaciónAgricultura migratoria/subsistencia"/>
    <n v="3"/>
    <n v="11"/>
    <n v="8.5"/>
    <n v="8.6000000000000014"/>
    <x v="2"/>
    <s v="Manejo y uso insustentable de las tierras para producción agrícola"/>
    <n v="0.41899999999999998"/>
  </r>
  <r>
    <x v="22"/>
    <x v="1"/>
    <x v="6"/>
    <s v="San CristóbalDeforestaciónAgricultura Comercial"/>
    <n v="7"/>
    <n v="9"/>
    <n v="11.5"/>
    <n v="12.600000000000001"/>
    <x v="1"/>
    <s v="Manejo y uso insustentable de las tierras para producción agrícola"/>
    <n v="0.68300000000000005"/>
  </r>
  <r>
    <x v="22"/>
    <x v="1"/>
    <x v="20"/>
    <s v="San CristóbalDeforestaciónGanadería Comercial"/>
    <n v="11"/>
    <n v="3"/>
    <n v="12.5"/>
    <n v="13"/>
    <x v="1"/>
    <s v="Manejo y uso insustentable de las tierras para producción ganadera"/>
    <n v="0.72399999999999998"/>
  </r>
  <r>
    <x v="22"/>
    <x v="1"/>
    <x v="8"/>
    <s v="San CristóbalDeforestaciónTala Ilegal de Bosque Natural "/>
    <n v="10"/>
    <n v="3"/>
    <n v="11.5"/>
    <n v="12.8"/>
    <x v="1"/>
    <s v="Manejo y uso insustentable de las tierras forestales"/>
    <n v="0.69299999999999995"/>
  </r>
  <r>
    <x v="22"/>
    <x v="1"/>
    <x v="9"/>
    <s v="San CristóbalDeforestaciónMinería"/>
    <n v="4"/>
    <n v="3"/>
    <n v="5.5"/>
    <n v="8"/>
    <x v="3"/>
    <s v="Minería"/>
    <n v="0.39300000000000002"/>
  </r>
  <r>
    <x v="22"/>
    <x v="0"/>
    <x v="24"/>
    <s v="San CristóbalDeforestaciónDinámica Migratoria"/>
    <n v="2"/>
    <n v="2"/>
    <n v="3"/>
    <n v="5.2000000000000011"/>
    <x v="3"/>
    <s v="Elevada migración ilegal de origen internacional"/>
    <n v="0.23599999999999999"/>
  </r>
  <r>
    <x v="22"/>
    <x v="1"/>
    <x v="10"/>
    <s v="San CristóbalDeforestaciónIncendios Alta Intensidad"/>
    <n v="0"/>
    <n v="2"/>
    <n v="1"/>
    <n v="2.8"/>
    <x v="4"/>
    <s v="Incendios Forestales"/>
    <n v="8.5000000000000006E-2"/>
  </r>
  <r>
    <x v="22"/>
    <x v="1"/>
    <x v="11"/>
    <s v="San CristóbalDeforestaciónInfraestructura"/>
    <n v="0"/>
    <n v="1"/>
    <n v="0.5"/>
    <n v="3.2"/>
    <x v="4"/>
    <s v="Expansión de infraestructura productiva de tipo urbana, vial e industrial"/>
    <n v="0.108"/>
  </r>
  <r>
    <x v="22"/>
    <x v="2"/>
    <x v="15"/>
    <s v="San CristóbalDegradaciónPlanes de Manejo mal gestionados/mal ejecutados"/>
    <n v="9"/>
    <n v="4"/>
    <n v="11"/>
    <n v="11.200000000000001"/>
    <x v="2"/>
    <s v="Manejo y uso insustentable de las tierras forestales"/>
    <n v="0.57199999999999995"/>
  </r>
  <r>
    <x v="22"/>
    <x v="2"/>
    <x v="13"/>
    <s v="San CristóbalDegradaciónExtracción de Madera Leña/Carbón"/>
    <n v="10"/>
    <n v="9"/>
    <n v="14.5"/>
    <n v="14.8"/>
    <x v="0"/>
    <s v="Manejo y uso insustentable de las tierras forestales"/>
    <n v="0.90100000000000002"/>
  </r>
  <r>
    <x v="22"/>
    <x v="2"/>
    <x v="14"/>
    <s v="San CristóbalDegradaciónPastoreo de ganado en bosques"/>
    <n v="11"/>
    <n v="8"/>
    <n v="15"/>
    <n v="15"/>
    <x v="0"/>
    <s v="Manejo y uso insustentable de las tierras para producción ganadera"/>
    <n v="0.91900000000000004"/>
  </r>
  <r>
    <x v="22"/>
    <x v="2"/>
    <x v="16"/>
    <s v="San CristóbalDegradaciónIncendios Mediana y Baja Intensidad"/>
    <n v="1"/>
    <n v="7"/>
    <n v="4.5"/>
    <n v="5.6"/>
    <x v="3"/>
    <s v="Incendios Forestales"/>
    <n v="0.254"/>
  </r>
  <r>
    <x v="22"/>
    <x v="2"/>
    <x v="21"/>
    <s v="San CristóbalDegradaciónIntroducción Especies Exóticas/Invasoras"/>
    <n v="2"/>
    <n v="4"/>
    <n v="4"/>
    <n v="6.4"/>
    <x v="3"/>
    <s v="Plagas, enfermedades en introducción de especies invasoras exóticas"/>
    <n v="0.308"/>
  </r>
  <r>
    <x v="22"/>
    <x v="2"/>
    <x v="12"/>
    <s v="San CristóbalDegradaciónDesastres Naturales"/>
    <n v="2"/>
    <n v="1"/>
    <n v="2.5"/>
    <n v="4.5999999999999996"/>
    <x v="4"/>
    <s v="Desastres Naturales: Huracanes, sequía y deslizamientos"/>
    <n v="0.18099999999999999"/>
  </r>
  <r>
    <x v="23"/>
    <x v="0"/>
    <x v="0"/>
    <s v="San JuanCausas IndirectasDeficiencia Políticas Públicas"/>
    <n v="8"/>
    <n v="8"/>
    <n v="12"/>
    <n v="16.8"/>
    <x v="0"/>
    <s v="Deficiencia en la institucionalidad; la aplicación de la legislación y escasez de políticas públicas ambientales y forestales"/>
    <n v="0.97799999999999998"/>
  </r>
  <r>
    <x v="23"/>
    <x v="0"/>
    <x v="1"/>
    <s v="San JuanCausas IndirectasInformalidad Mercado Leña/Carbón"/>
    <n v="5"/>
    <n v="8"/>
    <n v="9"/>
    <n v="13.4"/>
    <x v="1"/>
    <s v="Manejo y uso insustentable de las tierras forestales"/>
    <n v="0.78800000000000003"/>
  </r>
  <r>
    <x v="23"/>
    <x v="0"/>
    <x v="2"/>
    <s v="San JuanCausas IndirectasDeficiencia Institucionalidad Forestal"/>
    <n v="8"/>
    <n v="4"/>
    <n v="10"/>
    <n v="15.2"/>
    <x v="0"/>
    <s v="Deficiencia en la institucionalidad; la aplicación de la legislación y escasez de políticas públicas ambientales y forestales"/>
    <n v="0.94"/>
  </r>
  <r>
    <x v="23"/>
    <x v="0"/>
    <x v="5"/>
    <s v="San JuanCausas IndirectasTurismo"/>
    <n v="0"/>
    <n v="0"/>
    <n v="0"/>
    <n v="2.2000000000000002"/>
    <x v="4"/>
    <s v="Expansión de infraestructura productiva de tipo urbana, vial e industrial"/>
    <n v="5.3999999999999999E-2"/>
  </r>
  <r>
    <x v="23"/>
    <x v="1"/>
    <x v="6"/>
    <s v="San JuanDeforestaciónAgricultura Comercial"/>
    <n v="7"/>
    <n v="9"/>
    <n v="11.5"/>
    <n v="13.400000000000002"/>
    <x v="1"/>
    <s v="Manejo y uso insustentable de las tierras para producción agrícola"/>
    <n v="0.79500000000000004"/>
  </r>
  <r>
    <x v="23"/>
    <x v="1"/>
    <x v="7"/>
    <s v="San JuanDeforestaciónAgricultura migratoria/subsistencia"/>
    <n v="3"/>
    <n v="11"/>
    <n v="8.5"/>
    <n v="13.400000000000002"/>
    <x v="1"/>
    <s v="Manejo y uso insustentable de las tierras para producción agrícola"/>
    <n v="0.79500000000000004"/>
  </r>
  <r>
    <x v="23"/>
    <x v="1"/>
    <x v="20"/>
    <s v="San JuanDeforestaciónGanadería Comercial"/>
    <n v="11"/>
    <n v="3"/>
    <n v="12.5"/>
    <n v="14.2"/>
    <x v="0"/>
    <s v="Manejo y uso insustentable de las tierras para producción ganadera"/>
    <n v="0.84499999999999997"/>
  </r>
  <r>
    <x v="23"/>
    <x v="1"/>
    <x v="8"/>
    <s v="San JuanDeforestaciónTala Ilegal de Bosque Natural "/>
    <n v="10"/>
    <n v="3"/>
    <n v="11.5"/>
    <n v="15.000000000000002"/>
    <x v="0"/>
    <s v="Manejo y uso insustentable de las tierras forestales"/>
    <n v="0.92900000000000005"/>
  </r>
  <r>
    <x v="23"/>
    <x v="0"/>
    <x v="24"/>
    <s v="San JuanDeforestaciónDinámica Migratoria"/>
    <n v="2"/>
    <n v="2"/>
    <n v="3"/>
    <n v="8.4"/>
    <x v="2"/>
    <s v="Elevada migración ilegal de origen internacional"/>
    <n v="0.40600000000000003"/>
  </r>
  <r>
    <x v="23"/>
    <x v="1"/>
    <x v="11"/>
    <s v="San JuanDeforestaciónInfraestructura"/>
    <n v="0"/>
    <n v="1"/>
    <n v="0.5"/>
    <n v="2"/>
    <x v="4"/>
    <s v="Expansión de infraestructura productiva de tipo urbana, vial e industrial"/>
    <n v="0.04"/>
  </r>
  <r>
    <x v="23"/>
    <x v="2"/>
    <x v="13"/>
    <s v="San JuanDegradaciónExtracción de Madera Leña/Carbón"/>
    <n v="10"/>
    <n v="9"/>
    <n v="14.5"/>
    <n v="17.8"/>
    <x v="0"/>
    <s v="Manejo y uso insustentable de las tierras forestales"/>
    <n v="0.995"/>
  </r>
  <r>
    <x v="23"/>
    <x v="2"/>
    <x v="14"/>
    <s v="San JuanDegradaciónPastoreo de ganado en bosques"/>
    <n v="11"/>
    <n v="8"/>
    <n v="15"/>
    <n v="17.2"/>
    <x v="0"/>
    <s v="Manejo y uso insustentable de las tierras para producción ganadera"/>
    <n v="0.98799999999999999"/>
  </r>
  <r>
    <x v="23"/>
    <x v="2"/>
    <x v="15"/>
    <s v="San JuanDegradaciónPlanes de Manejo mal gestionados/mal ejecutados"/>
    <n v="9"/>
    <n v="4"/>
    <n v="11"/>
    <n v="12.8"/>
    <x v="1"/>
    <s v="Manejo y uso insustentable de las tierras forestales"/>
    <n v="0.69299999999999995"/>
  </r>
  <r>
    <x v="23"/>
    <x v="2"/>
    <x v="16"/>
    <s v="San JuanDegradaciónIncendios Mediana y Baja Intensidad"/>
    <n v="1"/>
    <n v="7"/>
    <n v="4.5"/>
    <n v="8.6"/>
    <x v="2"/>
    <s v="Incendios Forestales"/>
    <n v="0.41599999999999998"/>
  </r>
  <r>
    <x v="24"/>
    <x v="0"/>
    <x v="23"/>
    <s v="San Pedro de MacorísCausas IndirectasFalta Educación Ambiental"/>
    <n v="5"/>
    <n v="7"/>
    <n v="8.5"/>
    <n v="13.400000000000002"/>
    <x v="1"/>
    <s v="Deficiente Educación Ambiental"/>
    <n v="0.79500000000000004"/>
  </r>
  <r>
    <x v="24"/>
    <x v="0"/>
    <x v="0"/>
    <s v="San Pedro de MacorísCausas IndirectasDeficiencia Políticas Públicas"/>
    <n v="8"/>
    <n v="8"/>
    <n v="12"/>
    <n v="15.400000000000002"/>
    <x v="0"/>
    <s v="Deficiencia en la institucionalidad; la aplicación de la legislación y escasez de políticas públicas ambientales y forestales"/>
    <n v="0.95199999999999996"/>
  </r>
  <r>
    <x v="24"/>
    <x v="0"/>
    <x v="1"/>
    <s v="San Pedro de MacorísCausas IndirectasInformalidad Mercado Leña/Carbón"/>
    <n v="5"/>
    <n v="8"/>
    <n v="9"/>
    <n v="12.8"/>
    <x v="1"/>
    <s v="Manejo y uso insustentable de las tierras forestales"/>
    <n v="0.69299999999999995"/>
  </r>
  <r>
    <x v="24"/>
    <x v="0"/>
    <x v="2"/>
    <s v="San Pedro de MacorísCausas IndirectasDeficiencia Institucionalidad Forestal"/>
    <n v="8"/>
    <n v="4"/>
    <n v="10"/>
    <n v="13.4"/>
    <x v="1"/>
    <s v="Deficiencia en la institucionalidad; la aplicación de la legislación y escasez de políticas públicas ambientales y forestales"/>
    <n v="0.78800000000000003"/>
  </r>
  <r>
    <x v="24"/>
    <x v="0"/>
    <x v="3"/>
    <s v="San Pedro de MacorísCausas IndirectasPobreza -Desempleo"/>
    <n v="2"/>
    <n v="4"/>
    <n v="4"/>
    <n v="8.8000000000000007"/>
    <x v="2"/>
    <s v="Pobreza"/>
    <n v="0.432"/>
  </r>
  <r>
    <x v="24"/>
    <x v="0"/>
    <x v="24"/>
    <s v="San Pedro de MacorísCausas IndirectasDinámica Migratoria"/>
    <n v="4"/>
    <n v="1"/>
    <n v="4.5"/>
    <n v="9.6"/>
    <x v="2"/>
    <s v="Elevada migración ilegal de origen internacional"/>
    <n v="0.47299999999999998"/>
  </r>
  <r>
    <x v="24"/>
    <x v="0"/>
    <x v="12"/>
    <s v="San Pedro de MacorísCausas IndirectasDesastres Naturales"/>
    <n v="0"/>
    <n v="0"/>
    <n v="0"/>
    <n v="5"/>
    <x v="3"/>
    <s v="Desastres Naturales: Huracanes, sequía y deslizamientos"/>
    <n v="0.222"/>
  </r>
  <r>
    <x v="24"/>
    <x v="0"/>
    <x v="5"/>
    <s v="San Pedro de MacorísCausas IndirectasTurismo"/>
    <n v="0"/>
    <n v="0"/>
    <n v="0"/>
    <n v="5"/>
    <x v="3"/>
    <s v="Expansión de infraestructura productiva de tipo urbana, vial e industrial"/>
    <n v="0.222"/>
  </r>
  <r>
    <x v="24"/>
    <x v="0"/>
    <x v="26"/>
    <s v="San Pedro de MacorísCausas IndirectasInsumos Energéticos (Biomasa)"/>
    <n v="0"/>
    <n v="0"/>
    <n v="0"/>
    <n v="4"/>
    <x v="4"/>
    <s v="Plagas, enfermedades en introducción de especies invasoras exóticas"/>
    <n v="0.157"/>
  </r>
  <r>
    <x v="24"/>
    <x v="1"/>
    <x v="6"/>
    <s v="San Pedro de MacorísDeforestaciónAgricultura Comercial"/>
    <n v="7"/>
    <n v="9"/>
    <n v="11.5"/>
    <n v="14.400000000000002"/>
    <x v="0"/>
    <s v="Manejo y uso insustentable de las tierras para producción agrícola"/>
    <n v="0.873"/>
  </r>
  <r>
    <x v="24"/>
    <x v="1"/>
    <x v="20"/>
    <s v="San Pedro de MacorísDeforestaciónGanadería Comercial"/>
    <n v="11"/>
    <n v="3"/>
    <n v="12.5"/>
    <n v="14.600000000000001"/>
    <x v="0"/>
    <s v="Manejo y uso insustentable de las tierras para producción ganadera"/>
    <n v="0.89300000000000002"/>
  </r>
  <r>
    <x v="24"/>
    <x v="1"/>
    <x v="7"/>
    <s v="San Pedro de MacorísDeforestaciónAgricultura migratoria/subsistencia"/>
    <n v="3"/>
    <n v="11"/>
    <n v="8.5"/>
    <n v="9.2000000000000011"/>
    <x v="2"/>
    <s v="Manejo y uso insustentable de las tierras para producción agrícola"/>
    <n v="0.45200000000000001"/>
  </r>
  <r>
    <x v="24"/>
    <x v="1"/>
    <x v="8"/>
    <s v="San Pedro de MacorísDeforestaciónTala Ilegal de Bosque Natural "/>
    <n v="10"/>
    <n v="3"/>
    <n v="11.5"/>
    <n v="11.000000000000002"/>
    <x v="2"/>
    <s v="Manejo y uso insustentable de las tierras forestales"/>
    <n v="0.55700000000000005"/>
  </r>
  <r>
    <x v="24"/>
    <x v="0"/>
    <x v="5"/>
    <s v="San Pedro de MacorísDeforestaciónTurismo"/>
    <n v="0"/>
    <n v="3"/>
    <n v="1.5"/>
    <n v="6.0000000000000009"/>
    <x v="3"/>
    <s v="Expansión de infraestructura productiva de tipo urbana, vial e industrial"/>
    <n v="0.29499999999999998"/>
  </r>
  <r>
    <x v="24"/>
    <x v="2"/>
    <x v="14"/>
    <s v="San Pedro de MacorísDegradaciónPastoreo de ganado en bosques"/>
    <n v="11"/>
    <n v="8"/>
    <n v="15"/>
    <n v="16.8"/>
    <x v="0"/>
    <s v="Manejo y uso insustentable de las tierras para producción ganadera"/>
    <n v="0.97799999999999998"/>
  </r>
  <r>
    <x v="24"/>
    <x v="2"/>
    <x v="13"/>
    <s v="San Pedro de MacorísDegradaciónExtracción de Madera Leña/Carbón"/>
    <n v="10"/>
    <n v="9"/>
    <n v="14.5"/>
    <n v="16.200000000000003"/>
    <x v="0"/>
    <s v="Manejo y uso insustentable de las tierras forestales"/>
    <n v="0.96799999999999997"/>
  </r>
  <r>
    <x v="24"/>
    <x v="2"/>
    <x v="15"/>
    <s v="San Pedro de MacorísDegradaciónPlanes de Manejo mal gestionados/mal ejecutados"/>
    <n v="9"/>
    <n v="4"/>
    <n v="11"/>
    <n v="11"/>
    <x v="2"/>
    <s v="Manejo y uso insustentable de las tierras forestales"/>
    <n v="0.54400000000000004"/>
  </r>
  <r>
    <x v="24"/>
    <x v="2"/>
    <x v="21"/>
    <s v="San Pedro de MacorísDegradaciónIntroducción Especies Exóticas/Invasoras"/>
    <n v="2"/>
    <n v="4"/>
    <n v="4"/>
    <n v="6"/>
    <x v="3"/>
    <s v="Plagas, enfermedades en introducción de especies invasoras exóticas"/>
    <n v="0.28799999999999998"/>
  </r>
  <r>
    <x v="24"/>
    <x v="2"/>
    <x v="16"/>
    <s v="San Pedro de MacorísDegradaciónIncendios Mediana y Baja Intensidad"/>
    <n v="1"/>
    <n v="7"/>
    <n v="4.5"/>
    <n v="5.6"/>
    <x v="3"/>
    <s v="Incendios Forestales"/>
    <n v="0.254"/>
  </r>
  <r>
    <x v="25"/>
    <x v="0"/>
    <x v="0"/>
    <s v="Sánchez RamírezCausas IndirectasDeficiencia Políticas Públicas"/>
    <n v="8"/>
    <n v="8"/>
    <n v="12"/>
    <n v="15.000000000000002"/>
    <x v="0"/>
    <s v="Deficiencia en la institucionalidad; la aplicación de la legislación y escasez de políticas públicas ambientales y forestales"/>
    <n v="0.92900000000000005"/>
  </r>
  <r>
    <x v="25"/>
    <x v="0"/>
    <x v="2"/>
    <s v="Sánchez RamírezCausas IndirectasDeficiencia Institucionalidad Forestal"/>
    <n v="8"/>
    <n v="4"/>
    <n v="10"/>
    <n v="13.600000000000001"/>
    <x v="0"/>
    <s v="Deficiencia en la institucionalidad; la aplicación de la legislación y escasez de políticas públicas ambientales y forestales"/>
    <n v="0.80600000000000005"/>
  </r>
  <r>
    <x v="25"/>
    <x v="0"/>
    <x v="1"/>
    <s v="Sánchez RamírezCausas IndirectasInformalidad Mercado Leña/Carbón"/>
    <n v="5"/>
    <n v="8"/>
    <n v="9"/>
    <n v="11.8"/>
    <x v="1"/>
    <s v="Manejo y uso insustentable de las tierras forestales"/>
    <n v="0.61599999999999999"/>
  </r>
  <r>
    <x v="25"/>
    <x v="0"/>
    <x v="23"/>
    <s v="Sánchez RamírezCausas IndirectasFalta Educación Ambiental"/>
    <n v="5"/>
    <n v="7"/>
    <n v="8.5"/>
    <n v="11.600000000000001"/>
    <x v="1"/>
    <s v="Deficiente Educación Ambiental"/>
    <n v="0.60599999999999998"/>
  </r>
  <r>
    <x v="25"/>
    <x v="0"/>
    <x v="3"/>
    <s v="Sánchez RamírezCausas IndirectasPobreza -Desempleo"/>
    <n v="2"/>
    <n v="4"/>
    <n v="4"/>
    <n v="9"/>
    <x v="2"/>
    <s v="Pobreza"/>
    <n v="0.442"/>
  </r>
  <r>
    <x v="25"/>
    <x v="0"/>
    <x v="19"/>
    <s v="Sánchez RamírezCausas IndirectasTenencia de la Tierra"/>
    <n v="0"/>
    <n v="1"/>
    <n v="0.5"/>
    <n v="5.4"/>
    <x v="3"/>
    <s v="Deficiencia en la institucionalidad; la aplicación de la legislación y escasez de políticas públicas ambientales y forestales"/>
    <n v="0.24199999999999999"/>
  </r>
  <r>
    <x v="25"/>
    <x v="0"/>
    <x v="5"/>
    <s v="Sánchez RamírezCausas IndirectasTurismo"/>
    <n v="0"/>
    <n v="0"/>
    <n v="0"/>
    <n v="3.8000000000000003"/>
    <x v="4"/>
    <s v="Expansión de infraestructura productiva de tipo urbana, vial e industrial"/>
    <n v="0.14899999999999999"/>
  </r>
  <r>
    <x v="25"/>
    <x v="1"/>
    <x v="6"/>
    <s v="Sánchez RamírezDeforestaciónAgricultura Comercial"/>
    <n v="7"/>
    <n v="9"/>
    <n v="11.5"/>
    <n v="14.200000000000001"/>
    <x v="0"/>
    <s v="Manejo y uso insustentable de las tierras para producción agrícola"/>
    <n v="0.85199999999999998"/>
  </r>
  <r>
    <x v="25"/>
    <x v="1"/>
    <x v="20"/>
    <s v="Sánchez RamírezDeforestaciónGanadería Comercial"/>
    <n v="11"/>
    <n v="3"/>
    <n v="12.5"/>
    <n v="15"/>
    <x v="0"/>
    <s v="Manejo y uso insustentable de las tierras para producción ganadera"/>
    <n v="0.91900000000000004"/>
  </r>
  <r>
    <x v="25"/>
    <x v="1"/>
    <x v="7"/>
    <s v="Sánchez RamírezDeforestaciónAgricultura migratoria/subsistencia"/>
    <n v="3"/>
    <n v="11"/>
    <n v="8.5"/>
    <n v="10"/>
    <x v="2"/>
    <s v="Manejo y uso insustentable de las tierras para producción agrícola"/>
    <n v="0.48499999999999999"/>
  </r>
  <r>
    <x v="25"/>
    <x v="1"/>
    <x v="8"/>
    <s v="Sánchez RamírezDeforestaciónTala Ilegal de Bosque Natural "/>
    <n v="10"/>
    <n v="3"/>
    <n v="11.5"/>
    <n v="14.000000000000002"/>
    <x v="0"/>
    <s v="Manejo y uso insustentable de las tierras forestales"/>
    <n v="0.83599999999999997"/>
  </r>
  <r>
    <x v="25"/>
    <x v="1"/>
    <x v="9"/>
    <s v="Sánchez RamírezDeforestaciónMinería"/>
    <n v="4"/>
    <n v="3"/>
    <n v="5.5"/>
    <n v="8.4"/>
    <x v="2"/>
    <s v="Minería"/>
    <n v="0.40600000000000003"/>
  </r>
  <r>
    <x v="25"/>
    <x v="1"/>
    <x v="11"/>
    <s v="Sánchez RamírezDeforestaciónInfraestructura"/>
    <n v="0"/>
    <n v="1"/>
    <n v="0.5"/>
    <n v="4"/>
    <x v="4"/>
    <s v="Expansión de infraestructura productiva de tipo urbana, vial e industrial"/>
    <n v="0.157"/>
  </r>
  <r>
    <x v="25"/>
    <x v="1"/>
    <x v="13"/>
    <s v="Sánchez RamírezDeforestaciónExtracción de Madera Leña/Carbón"/>
    <n v="0"/>
    <n v="0"/>
    <n v="0"/>
    <n v="3.8000000000000003"/>
    <x v="4"/>
    <s v="Manejo y uso insustentable de las tierras forestales"/>
    <n v="0.14899999999999999"/>
  </r>
  <r>
    <x v="25"/>
    <x v="0"/>
    <x v="28"/>
    <s v="Sánchez RamírezDeforestaciónCrecimiento Poblacional"/>
    <n v="0"/>
    <n v="0"/>
    <n v="0"/>
    <n v="3.6"/>
    <x v="4"/>
    <s v="Expansión de infraestructura productiva de tipo urbana, vial e industrial"/>
    <n v="0.13700000000000001"/>
  </r>
  <r>
    <x v="25"/>
    <x v="0"/>
    <x v="3"/>
    <s v="Sánchez RamírezDeforestaciónPobreza -Desempleo"/>
    <n v="0"/>
    <n v="0"/>
    <n v="0"/>
    <n v="3.6"/>
    <x v="4"/>
    <s v="Pobreza"/>
    <n v="0.13700000000000001"/>
  </r>
  <r>
    <x v="25"/>
    <x v="1"/>
    <x v="26"/>
    <s v="Sánchez RamírezDeforestaciónInsumos Energéticos (Biomasa)"/>
    <n v="0"/>
    <n v="0"/>
    <n v="0"/>
    <n v="3"/>
    <x v="4"/>
    <s v="Plagas, enfermedades en introducción de especies invasoras exóticas"/>
    <n v="9.6000000000000002E-2"/>
  </r>
  <r>
    <x v="25"/>
    <x v="2"/>
    <x v="13"/>
    <s v="Sánchez RamírezDegradaciónExtracción de Madera Leña/Carbón"/>
    <n v="10"/>
    <n v="9"/>
    <n v="14.5"/>
    <n v="15.600000000000001"/>
    <x v="0"/>
    <s v="Manejo y uso insustentable de las tierras forestales"/>
    <n v="0.95499999999999996"/>
  </r>
  <r>
    <x v="25"/>
    <x v="2"/>
    <x v="14"/>
    <s v="Sánchez RamírezDegradaciónPastoreo de ganado en bosques"/>
    <n v="11"/>
    <n v="8"/>
    <n v="15"/>
    <n v="15.4"/>
    <x v="0"/>
    <s v="Manejo y uso insustentable de las tierras para producción ganadera"/>
    <n v="0.94499999999999995"/>
  </r>
  <r>
    <x v="25"/>
    <x v="2"/>
    <x v="15"/>
    <s v="Sánchez RamírezDegradaciónPlanes de Manejo mal gestionados/mal ejecutados"/>
    <n v="9"/>
    <n v="4"/>
    <n v="11"/>
    <n v="12"/>
    <x v="1"/>
    <s v="Manejo y uso insustentable de las tierras forestales"/>
    <n v="0.627"/>
  </r>
  <r>
    <x v="25"/>
    <x v="2"/>
    <x v="16"/>
    <s v="Sánchez RamírezDegradaciónIncendios Mediana y Baja Intensidad"/>
    <n v="1"/>
    <n v="7"/>
    <n v="4.5"/>
    <n v="6.6"/>
    <x v="3"/>
    <s v="Incendios Forestales"/>
    <n v="0.32200000000000001"/>
  </r>
  <r>
    <x v="25"/>
    <x v="2"/>
    <x v="17"/>
    <s v="Sánchez RamírezDegradaciónPlagas y Enfermedades Forestales"/>
    <n v="0"/>
    <n v="1"/>
    <n v="0.5"/>
    <n v="3"/>
    <x v="4"/>
    <s v="Plagas, enfermedades en introducción de especies invasoras exóticas"/>
    <n v="9.6000000000000002E-2"/>
  </r>
  <r>
    <x v="26"/>
    <x v="0"/>
    <x v="0"/>
    <s v="SantiagoCausas IndirectasDeficiencia Políticas Públicas"/>
    <n v="8"/>
    <n v="8"/>
    <n v="12"/>
    <n v="15.000000000000002"/>
    <x v="0"/>
    <s v="Deficiencia en la institucionalidad; la aplicación de la legislación y escasez de políticas públicas ambientales y forestales"/>
    <n v="0.92900000000000005"/>
  </r>
  <r>
    <x v="26"/>
    <x v="0"/>
    <x v="1"/>
    <s v="SantiagoCausas IndirectasInformalidad Mercado Leña/Carbón"/>
    <n v="5"/>
    <n v="8"/>
    <n v="9"/>
    <n v="11.4"/>
    <x v="2"/>
    <s v="Manejo y uso insustentable de las tierras forestales"/>
    <n v="0.58299999999999996"/>
  </r>
  <r>
    <x v="26"/>
    <x v="0"/>
    <x v="23"/>
    <s v="SantiagoCausas IndirectasFalta Educación Ambiental"/>
    <n v="5"/>
    <n v="7"/>
    <n v="8.5"/>
    <n v="12.600000000000001"/>
    <x v="1"/>
    <s v="Deficiente Educación Ambiental"/>
    <n v="0.68300000000000005"/>
  </r>
  <r>
    <x v="26"/>
    <x v="0"/>
    <x v="2"/>
    <s v="SantiagoCausas IndirectasDeficiencia Institucionalidad Forestal"/>
    <n v="8"/>
    <n v="4"/>
    <n v="10"/>
    <n v="13.2"/>
    <x v="1"/>
    <s v="Deficiencia en la institucionalidad; la aplicación de la legislación y escasez de políticas públicas ambientales y forestales"/>
    <n v="0.76500000000000001"/>
  </r>
  <r>
    <x v="26"/>
    <x v="0"/>
    <x v="24"/>
    <s v="SantiagoCausas IndirectasDinámica Migratoria"/>
    <n v="4"/>
    <n v="1"/>
    <n v="4.5"/>
    <n v="9.4"/>
    <x v="2"/>
    <s v="Elevada migración ilegal de origen internacional"/>
    <n v="0.46"/>
  </r>
  <r>
    <x v="26"/>
    <x v="0"/>
    <x v="27"/>
    <s v="SantiagoCausas IndirectasBaja Valoración Económica de Bosques"/>
    <n v="3"/>
    <n v="0"/>
    <n v="3"/>
    <n v="7.4"/>
    <x v="3"/>
    <s v="Deficiente Educación Ambiental"/>
    <n v="0.373"/>
  </r>
  <r>
    <x v="26"/>
    <x v="0"/>
    <x v="4"/>
    <s v="SantiagoCausas IndirectasAusencia de Incentivos Forestales"/>
    <n v="2"/>
    <n v="0"/>
    <n v="2"/>
    <n v="6.8000000000000007"/>
    <x v="3"/>
    <s v="Manejo y uso insustentable de las tierras forestales"/>
    <n v="0.33700000000000002"/>
  </r>
  <r>
    <x v="26"/>
    <x v="0"/>
    <x v="25"/>
    <s v="SantiagoCausas IndirectasOtras Causas Misceláneas"/>
    <n v="0"/>
    <n v="1"/>
    <n v="0.5"/>
    <n v="5.8000000000000007"/>
    <x v="3"/>
    <s v="Deficiente Educación Ambiental"/>
    <n v="0.27700000000000002"/>
  </r>
  <r>
    <x v="26"/>
    <x v="0"/>
    <x v="19"/>
    <s v="SantiagoCausas IndirectasTenencia de la Tierra"/>
    <n v="0"/>
    <n v="1"/>
    <n v="0.5"/>
    <n v="3.8000000000000003"/>
    <x v="4"/>
    <s v="Deficiencia en la institucionalidad; la aplicación de la legislación y escasez de políticas públicas ambientales y forestales"/>
    <n v="0.14899999999999999"/>
  </r>
  <r>
    <x v="26"/>
    <x v="0"/>
    <x v="5"/>
    <s v="SantiagoCausas IndirectasTurismo"/>
    <n v="0"/>
    <n v="0"/>
    <n v="0"/>
    <n v="1.2000000000000002"/>
    <x v="4"/>
    <s v="Expansión de infraestructura productiva de tipo urbana, vial e industrial"/>
    <n v="1E-3"/>
  </r>
  <r>
    <x v="26"/>
    <x v="1"/>
    <x v="6"/>
    <s v="SantiagoDeforestaciónAgricultura Comercial"/>
    <n v="7"/>
    <n v="9"/>
    <n v="11.5"/>
    <n v="11.000000000000002"/>
    <x v="2"/>
    <s v="Manejo y uso insustentable de las tierras para producción agrícola"/>
    <n v="0.55700000000000005"/>
  </r>
  <r>
    <x v="26"/>
    <x v="1"/>
    <x v="20"/>
    <s v="SantiagoDeforestaciónGanadería Comercial"/>
    <n v="11"/>
    <n v="3"/>
    <n v="12.5"/>
    <n v="16.8"/>
    <x v="0"/>
    <s v="Manejo y uso insustentable de las tierras para producción ganadera"/>
    <n v="0.97799999999999998"/>
  </r>
  <r>
    <x v="26"/>
    <x v="1"/>
    <x v="7"/>
    <s v="SantiagoDeforestaciónAgricultura migratoria/subsistencia"/>
    <n v="3"/>
    <n v="11"/>
    <n v="8.5"/>
    <n v="12.400000000000002"/>
    <x v="1"/>
    <s v="Manejo y uso insustentable de las tierras para producción agrícola"/>
    <n v="0.67"/>
  </r>
  <r>
    <x v="26"/>
    <x v="1"/>
    <x v="8"/>
    <s v="SantiagoDeforestaciónTala Ilegal de Bosque Natural "/>
    <n v="10"/>
    <n v="3"/>
    <n v="11.5"/>
    <n v="14.000000000000002"/>
    <x v="0"/>
    <s v="Manejo y uso insustentable de las tierras forestales"/>
    <n v="0.83599999999999997"/>
  </r>
  <r>
    <x v="26"/>
    <x v="1"/>
    <x v="9"/>
    <s v="SantiagoDeforestaciónMinería"/>
    <n v="4"/>
    <n v="3"/>
    <n v="5.5"/>
    <n v="8"/>
    <x v="3"/>
    <s v="Minería"/>
    <n v="0.39300000000000002"/>
  </r>
  <r>
    <x v="26"/>
    <x v="1"/>
    <x v="10"/>
    <s v="SantiagoDeforestaciónIncendios Alta Intensidad"/>
    <n v="0"/>
    <n v="2"/>
    <n v="1"/>
    <n v="5.2"/>
    <x v="3"/>
    <s v="Incendios Forestales"/>
    <n v="0.22900000000000001"/>
  </r>
  <r>
    <x v="26"/>
    <x v="1"/>
    <x v="11"/>
    <s v="SantiagoDeforestaciónInfraestructura"/>
    <n v="0"/>
    <n v="1"/>
    <n v="0.5"/>
    <n v="2.4"/>
    <x v="4"/>
    <s v="Expansión de infraestructura productiva de tipo urbana, vial e industrial"/>
    <n v="6.3E-2"/>
  </r>
  <r>
    <x v="26"/>
    <x v="2"/>
    <x v="14"/>
    <s v="SantiagoDegradaciónPastoreo de ganado en bosques"/>
    <n v="11"/>
    <n v="8"/>
    <n v="15"/>
    <n v="16.399999999999999"/>
    <x v="0"/>
    <s v="Manejo y uso insustentable de las tierras para producción ganadera"/>
    <n v="0.97"/>
  </r>
  <r>
    <x v="26"/>
    <x v="2"/>
    <x v="13"/>
    <s v="SantiagoDegradaciónExtracción de Madera Leña/Carbón"/>
    <n v="10"/>
    <n v="9"/>
    <n v="14.5"/>
    <n v="15.600000000000001"/>
    <x v="0"/>
    <s v="Manejo y uso insustentable de las tierras forestales"/>
    <n v="0.95499999999999996"/>
  </r>
  <r>
    <x v="26"/>
    <x v="2"/>
    <x v="15"/>
    <s v="SantiagoDegradaciónPlanes de Manejo mal gestionados/mal ejecutados"/>
    <n v="9"/>
    <n v="4"/>
    <n v="11"/>
    <n v="12.600000000000001"/>
    <x v="1"/>
    <s v="Manejo y uso insustentable de las tierras forestales"/>
    <n v="0.68300000000000005"/>
  </r>
  <r>
    <x v="26"/>
    <x v="2"/>
    <x v="16"/>
    <s v="SantiagoDegradaciónIncendios Mediana y Baja Intensidad"/>
    <n v="1"/>
    <n v="7"/>
    <n v="4.5"/>
    <n v="5.8000000000000007"/>
    <x v="3"/>
    <s v="Incendios Forestales"/>
    <n v="0.27700000000000002"/>
  </r>
  <r>
    <x v="26"/>
    <x v="2"/>
    <x v="21"/>
    <s v="SantiagoDegradaciónIntroducción Especies Exóticas/Invasoras"/>
    <n v="2"/>
    <n v="4"/>
    <n v="4"/>
    <n v="7.6000000000000005"/>
    <x v="3"/>
    <s v="Plagas, enfermedades en introducción de especies invasoras exóticas"/>
    <n v="0.38800000000000001"/>
  </r>
  <r>
    <x v="26"/>
    <x v="2"/>
    <x v="8"/>
    <s v="SantiagoDegradaciónTala Ilegal de Bosque Natural "/>
    <n v="0"/>
    <n v="3"/>
    <n v="1.5"/>
    <n v="5.4"/>
    <x v="3"/>
    <s v="Manejo y uso insustentable de las tierras forestales"/>
    <n v="0.24199999999999999"/>
  </r>
  <r>
    <x v="26"/>
    <x v="2"/>
    <x v="17"/>
    <s v="SantiagoDegradaciónPlagas y Enfermedades Forestales"/>
    <n v="0"/>
    <n v="1"/>
    <n v="0.5"/>
    <n v="4.6000000000000005"/>
    <x v="4"/>
    <s v="Plagas, enfermedades en introducción de especies invasoras exóticas"/>
    <n v="0.19500000000000001"/>
  </r>
  <r>
    <x v="27"/>
    <x v="0"/>
    <x v="0"/>
    <s v="Santiago RodríguezCausas IndirectasDeficiencia Políticas Públicas"/>
    <n v="8"/>
    <n v="8"/>
    <n v="12"/>
    <n v="12.000000000000002"/>
    <x v="1"/>
    <s v="Deficiencia en la institucionalidad; la aplicación de la legislación y escasez de políticas públicas ambientales y forestales"/>
    <n v="0.63900000000000001"/>
  </r>
  <r>
    <x v="27"/>
    <x v="0"/>
    <x v="1"/>
    <s v="Santiago RodríguezCausas IndirectasInformalidad Mercado Leña/Carbón"/>
    <n v="5"/>
    <n v="8"/>
    <n v="9"/>
    <n v="10"/>
    <x v="2"/>
    <s v="Manejo y uso insustentable de las tierras forestales"/>
    <n v="0.48499999999999999"/>
  </r>
  <r>
    <x v="27"/>
    <x v="0"/>
    <x v="2"/>
    <s v="Santiago RodríguezCausas IndirectasDeficiencia Institucionalidad Forestal"/>
    <n v="8"/>
    <n v="4"/>
    <n v="10"/>
    <n v="11"/>
    <x v="2"/>
    <s v="Deficiencia en la institucionalidad; la aplicación de la legislación y escasez de políticas públicas ambientales y forestales"/>
    <n v="0.54400000000000004"/>
  </r>
  <r>
    <x v="27"/>
    <x v="0"/>
    <x v="23"/>
    <s v="Santiago RodríguezCausas IndirectasFalta Educación Ambiental"/>
    <n v="5"/>
    <n v="7"/>
    <n v="8.5"/>
    <n v="9.2000000000000011"/>
    <x v="2"/>
    <s v="Deficiente Educación Ambiental"/>
    <n v="0.45200000000000001"/>
  </r>
  <r>
    <x v="27"/>
    <x v="0"/>
    <x v="3"/>
    <s v="Santiago RodríguezCausas IndirectasPobreza -Desempleo"/>
    <n v="2"/>
    <n v="4"/>
    <n v="4"/>
    <n v="6.6000000000000005"/>
    <x v="3"/>
    <s v="Pobreza"/>
    <n v="0.32700000000000001"/>
  </r>
  <r>
    <x v="27"/>
    <x v="0"/>
    <x v="5"/>
    <s v="Santiago RodríguezCausas IndirectasTurismo"/>
    <n v="0"/>
    <n v="0"/>
    <n v="0"/>
    <n v="1"/>
    <x v="4"/>
    <s v="Expansión de infraestructura productiva de tipo urbana, vial e industrial"/>
    <n v="0"/>
  </r>
  <r>
    <x v="27"/>
    <x v="1"/>
    <x v="6"/>
    <s v="Santiago RodríguezDeforestaciónAgricultura Comercial"/>
    <n v="7"/>
    <n v="9"/>
    <n v="11.5"/>
    <n v="10.400000000000002"/>
    <x v="2"/>
    <s v="Manejo y uso insustentable de las tierras para producción agrícola"/>
    <n v="0.51600000000000001"/>
  </r>
  <r>
    <x v="27"/>
    <x v="1"/>
    <x v="20"/>
    <s v="Santiago RodríguezDeforestaciónGanadería Comercial"/>
    <n v="11"/>
    <n v="3"/>
    <n v="12.5"/>
    <n v="14.4"/>
    <x v="0"/>
    <s v="Manejo y uso insustentable de las tierras para producción ganadera"/>
    <n v="0.86499999999999999"/>
  </r>
  <r>
    <x v="27"/>
    <x v="1"/>
    <x v="7"/>
    <s v="Santiago RodríguezDeforestaciónAgricultura migratoria/subsistencia"/>
    <n v="3"/>
    <n v="11"/>
    <n v="8.5"/>
    <n v="10"/>
    <x v="2"/>
    <s v="Manejo y uso insustentable de las tierras para producción agrícola"/>
    <n v="0.48499999999999999"/>
  </r>
  <r>
    <x v="27"/>
    <x v="1"/>
    <x v="8"/>
    <s v="Santiago RodríguezDeforestaciónTala Ilegal de Bosque Natural "/>
    <n v="10"/>
    <n v="3"/>
    <n v="11.5"/>
    <n v="12.400000000000002"/>
    <x v="1"/>
    <s v="Manejo y uso insustentable de las tierras forestales"/>
    <n v="0.67"/>
  </r>
  <r>
    <x v="27"/>
    <x v="1"/>
    <x v="10"/>
    <s v="Santiago RodríguezDeforestaciónIncendios Alta Intensidad"/>
    <n v="0"/>
    <n v="2"/>
    <n v="1"/>
    <n v="3.6000000000000005"/>
    <x v="4"/>
    <s v="Incendios Forestales"/>
    <n v="0.14199999999999999"/>
  </r>
  <r>
    <x v="27"/>
    <x v="1"/>
    <x v="11"/>
    <s v="Santiago RodríguezDeforestaciónInfraestructura"/>
    <n v="0"/>
    <n v="1"/>
    <n v="0.5"/>
    <n v="1.4"/>
    <x v="4"/>
    <s v="Expansión de infraestructura productiva de tipo urbana, vial e industrial"/>
    <n v="6.0000000000000001E-3"/>
  </r>
  <r>
    <x v="27"/>
    <x v="2"/>
    <x v="14"/>
    <s v="Santiago RodríguezDegradaciónPastoreo de ganado en bosques"/>
    <n v="11"/>
    <n v="8"/>
    <n v="15"/>
    <n v="15.4"/>
    <x v="0"/>
    <s v="Manejo y uso insustentable de las tierras para producción ganadera"/>
    <n v="0.94499999999999995"/>
  </r>
  <r>
    <x v="27"/>
    <x v="2"/>
    <x v="13"/>
    <s v="Santiago RodríguezDegradaciónExtracción de Madera Leña/Carbón"/>
    <n v="10"/>
    <n v="9"/>
    <n v="14.5"/>
    <n v="12.8"/>
    <x v="1"/>
    <s v="Manejo y uso insustentable de las tierras forestales"/>
    <n v="0.69299999999999995"/>
  </r>
  <r>
    <x v="27"/>
    <x v="2"/>
    <x v="15"/>
    <s v="Santiago RodríguezDegradaciónPlanes de Manejo mal gestionados/mal ejecutados"/>
    <n v="9"/>
    <n v="4"/>
    <n v="11"/>
    <n v="10.8"/>
    <x v="2"/>
    <s v="Manejo y uso insustentable de las tierras forestales"/>
    <n v="0.53200000000000003"/>
  </r>
  <r>
    <x v="27"/>
    <x v="2"/>
    <x v="16"/>
    <s v="Santiago RodríguezDegradaciónIncendios Mediana y Baja Intensidad"/>
    <n v="1"/>
    <n v="7"/>
    <n v="4.5"/>
    <n v="6.2"/>
    <x v="3"/>
    <s v="Incendios Forestales"/>
    <n v="0.29599999999999999"/>
  </r>
  <r>
    <x v="28"/>
    <x v="0"/>
    <x v="0"/>
    <s v="Santo DomingoCausas IndirectasDeficiencia Políticas Públicas"/>
    <n v="8"/>
    <n v="8"/>
    <n v="12"/>
    <n v="12.8"/>
    <x v="1"/>
    <s v="Deficiencia en la institucionalidad; la aplicación de la legislación y escasez de políticas públicas ambientales y forestales"/>
    <n v="0.69299999999999995"/>
  </r>
  <r>
    <x v="28"/>
    <x v="0"/>
    <x v="1"/>
    <s v="Santo DomingoCausas IndirectasInformalidad Mercado Leña/Carbón"/>
    <n v="5"/>
    <n v="8"/>
    <n v="9"/>
    <n v="11.2"/>
    <x v="2"/>
    <s v="Manejo y uso insustentable de las tierras forestales"/>
    <n v="0.56299999999999994"/>
  </r>
  <r>
    <x v="28"/>
    <x v="0"/>
    <x v="23"/>
    <s v="Santo DomingoCausas IndirectasFalta Educación Ambiental"/>
    <n v="5"/>
    <n v="7"/>
    <n v="8.5"/>
    <n v="10.600000000000001"/>
    <x v="2"/>
    <s v="Deficiente Educación Ambiental"/>
    <n v="0.51800000000000002"/>
  </r>
  <r>
    <x v="28"/>
    <x v="0"/>
    <x v="2"/>
    <s v="Santo DomingoCausas IndirectasDeficiencia Institucionalidad Forestal"/>
    <n v="8"/>
    <n v="4"/>
    <n v="10"/>
    <n v="11"/>
    <x v="2"/>
    <s v="Deficiencia en la institucionalidad; la aplicación de la legislación y escasez de políticas públicas ambientales y forestales"/>
    <n v="0.54400000000000004"/>
  </r>
  <r>
    <x v="28"/>
    <x v="0"/>
    <x v="3"/>
    <s v="Santo DomingoCausas IndirectasPobreza -Desempleo"/>
    <n v="2"/>
    <n v="4"/>
    <n v="4"/>
    <n v="6.8000000000000007"/>
    <x v="3"/>
    <s v="Pobreza"/>
    <n v="0.33700000000000002"/>
  </r>
  <r>
    <x v="28"/>
    <x v="0"/>
    <x v="5"/>
    <s v="Santo DomingoCausas IndirectasTurismo"/>
    <n v="0"/>
    <n v="0"/>
    <n v="0"/>
    <n v="2.4000000000000004"/>
    <x v="4"/>
    <s v="Expansión de infraestructura productiva de tipo urbana, vial e industrial"/>
    <n v="7.1999999999999995E-2"/>
  </r>
  <r>
    <x v="28"/>
    <x v="1"/>
    <x v="7"/>
    <s v="Santo DomingoDeforestaciónAgricultura migratoria/subsistencia"/>
    <n v="3"/>
    <n v="11"/>
    <n v="8.5"/>
    <n v="8.6000000000000014"/>
    <x v="2"/>
    <s v="Manejo y uso insustentable de las tierras para producción agrícola"/>
    <n v="0.41899999999999998"/>
  </r>
  <r>
    <x v="28"/>
    <x v="1"/>
    <x v="6"/>
    <s v="Santo DomingoDeforestaciónAgricultura Comercial"/>
    <n v="7"/>
    <n v="9"/>
    <n v="11.5"/>
    <n v="12.600000000000001"/>
    <x v="1"/>
    <s v="Manejo y uso insustentable de las tierras para producción agrícola"/>
    <n v="0.68300000000000005"/>
  </r>
  <r>
    <x v="28"/>
    <x v="1"/>
    <x v="20"/>
    <s v="Santo DomingoDeforestaciónGanadería Comercial"/>
    <n v="11"/>
    <n v="3"/>
    <n v="12.5"/>
    <n v="13"/>
    <x v="1"/>
    <s v="Manejo y uso insustentable de las tierras para producción ganadera"/>
    <n v="0.72399999999999998"/>
  </r>
  <r>
    <x v="28"/>
    <x v="1"/>
    <x v="8"/>
    <s v="Santo DomingoDeforestaciónTala Ilegal de Bosque Natural "/>
    <n v="10"/>
    <n v="3"/>
    <n v="11.5"/>
    <n v="12.8"/>
    <x v="1"/>
    <s v="Manejo y uso insustentable de las tierras forestales"/>
    <n v="0.69299999999999995"/>
  </r>
  <r>
    <x v="28"/>
    <x v="1"/>
    <x v="9"/>
    <s v="Santo DomingoDeforestaciónMinería"/>
    <n v="4"/>
    <n v="3"/>
    <n v="5.5"/>
    <n v="8"/>
    <x v="3"/>
    <s v="Minería"/>
    <n v="0.39300000000000002"/>
  </r>
  <r>
    <x v="28"/>
    <x v="0"/>
    <x v="24"/>
    <s v="Santo DomingoDeforestaciónDinámica Migratoria"/>
    <n v="2"/>
    <n v="2"/>
    <n v="3"/>
    <n v="5.2000000000000011"/>
    <x v="3"/>
    <s v="Elevada migración ilegal de origen internacional"/>
    <n v="0.23599999999999999"/>
  </r>
  <r>
    <x v="28"/>
    <x v="1"/>
    <x v="10"/>
    <s v="Santo DomingoDeforestaciónIncendios Alta Intensidad"/>
    <n v="0"/>
    <n v="2"/>
    <n v="1"/>
    <n v="2.8"/>
    <x v="4"/>
    <s v="Incendios Forestales"/>
    <n v="8.5000000000000006E-2"/>
  </r>
  <r>
    <x v="28"/>
    <x v="1"/>
    <x v="11"/>
    <s v="Santo DomingoDeforestaciónInfraestructura"/>
    <n v="0"/>
    <n v="1"/>
    <n v="0.5"/>
    <n v="3.2"/>
    <x v="4"/>
    <s v="Expansión de infraestructura productiva de tipo urbana, vial e industrial"/>
    <n v="0.108"/>
  </r>
  <r>
    <x v="28"/>
    <x v="2"/>
    <x v="15"/>
    <s v="Santo DomingoDegradaciónPlanes de Manejo mal gestionados/mal ejecutados"/>
    <n v="9"/>
    <n v="4"/>
    <n v="11"/>
    <n v="11.200000000000001"/>
    <x v="2"/>
    <s v="Manejo y uso insustentable de las tierras forestales"/>
    <n v="0.57199999999999995"/>
  </r>
  <r>
    <x v="28"/>
    <x v="2"/>
    <x v="13"/>
    <s v="Santo DomingoDegradaciónExtracción de Madera Leña/Carbón"/>
    <n v="10"/>
    <n v="9"/>
    <n v="14.5"/>
    <n v="14.8"/>
    <x v="0"/>
    <s v="Manejo y uso insustentable de las tierras forestales"/>
    <n v="0.90100000000000002"/>
  </r>
  <r>
    <x v="28"/>
    <x v="2"/>
    <x v="14"/>
    <s v="Santo DomingoDegradaciónPastoreo de ganado en bosques"/>
    <n v="11"/>
    <n v="8"/>
    <n v="15"/>
    <n v="15"/>
    <x v="0"/>
    <s v="Manejo y uso insustentable de las tierras para producción ganadera"/>
    <n v="0.91900000000000004"/>
  </r>
  <r>
    <x v="28"/>
    <x v="2"/>
    <x v="16"/>
    <s v="Santo DomingoDegradaciónIncendios Mediana y Baja Intensidad"/>
    <n v="1"/>
    <n v="7"/>
    <n v="4.5"/>
    <n v="5.6"/>
    <x v="3"/>
    <s v="Incendios Forestales"/>
    <n v="0.254"/>
  </r>
  <r>
    <x v="28"/>
    <x v="2"/>
    <x v="21"/>
    <s v="Santo DomingoDegradaciónIntroducción Especies Exóticas/Invasoras"/>
    <n v="2"/>
    <n v="4"/>
    <n v="4"/>
    <n v="6.4"/>
    <x v="3"/>
    <s v="Plagas, enfermedades en introducción de especies invasoras exóticas"/>
    <n v="0.308"/>
  </r>
  <r>
    <x v="28"/>
    <x v="2"/>
    <x v="12"/>
    <s v="Santo DomingoDegradaciónDesastres Naturales"/>
    <n v="2"/>
    <n v="1"/>
    <n v="2.5"/>
    <n v="4.5999999999999996"/>
    <x v="4"/>
    <s v="Desastres Naturales: Huracanes, sequía y deslizamientos"/>
    <n v="0.18099999999999999"/>
  </r>
  <r>
    <x v="29"/>
    <x v="0"/>
    <x v="0"/>
    <s v="ValverdeCausas IndirectasDeficiencia Políticas Públicas"/>
    <n v="8"/>
    <n v="8"/>
    <n v="12"/>
    <n v="13.000000000000002"/>
    <x v="1"/>
    <s v="Deficiencia en la institucionalidad; la aplicación de la legislación y escasez de políticas públicas ambientales y forestales"/>
    <n v="0.73899999999999999"/>
  </r>
  <r>
    <x v="29"/>
    <x v="0"/>
    <x v="1"/>
    <s v="ValverdeCausas IndirectasInformalidad Mercado Leña/Carbón"/>
    <n v="5"/>
    <n v="8"/>
    <n v="9"/>
    <n v="9.1999999999999993"/>
    <x v="2"/>
    <s v="Manejo y uso insustentable de las tierras forestales"/>
    <n v="0.44700000000000001"/>
  </r>
  <r>
    <x v="29"/>
    <x v="0"/>
    <x v="3"/>
    <s v="ValverdeCausas IndirectasPobreza -Desempleo"/>
    <n v="2"/>
    <n v="4"/>
    <n v="4"/>
    <n v="7"/>
    <x v="3"/>
    <s v="Pobreza"/>
    <n v="0.35499999999999998"/>
  </r>
  <r>
    <x v="29"/>
    <x v="0"/>
    <x v="2"/>
    <s v="ValverdeCausas IndirectasDeficiencia Institucionalidad Forestal"/>
    <n v="8"/>
    <n v="4"/>
    <n v="10"/>
    <n v="12.4"/>
    <x v="1"/>
    <s v="Deficiencia en la institucionalidad; la aplicación de la legislación y escasez de políticas públicas ambientales y forestales"/>
    <n v="0.65900000000000003"/>
  </r>
  <r>
    <x v="29"/>
    <x v="0"/>
    <x v="24"/>
    <s v="ValverdeCausas IndirectasDinámica Migratoria"/>
    <n v="4"/>
    <n v="1"/>
    <n v="4.5"/>
    <n v="7"/>
    <x v="3"/>
    <s v="Elevada migración ilegal de origen internacional"/>
    <n v="0.35499999999999998"/>
  </r>
  <r>
    <x v="29"/>
    <x v="0"/>
    <x v="28"/>
    <s v="ValverdeCausas IndirectasCrecimiento Poblacional"/>
    <n v="0"/>
    <n v="2"/>
    <n v="1"/>
    <n v="4.8"/>
    <x v="3"/>
    <s v="Expansión de infraestructura productiva de tipo urbana, vial e industrial"/>
    <n v="0.21099999999999999"/>
  </r>
  <r>
    <x v="29"/>
    <x v="0"/>
    <x v="18"/>
    <s v="ValverdeCausas IndirectasIncumplimiento Legislación Vigente"/>
    <n v="0"/>
    <n v="2"/>
    <n v="1"/>
    <n v="4.8"/>
    <x v="3"/>
    <s v="Deficiencia en la institucionalidad; la aplicación de la legislación y escasez de políticas públicas ambientales y forestales"/>
    <n v="0.21099999999999999"/>
  </r>
  <r>
    <x v="29"/>
    <x v="0"/>
    <x v="5"/>
    <s v="ValverdeCausas IndirectasTurismo"/>
    <n v="0"/>
    <n v="0"/>
    <n v="0"/>
    <n v="3.2"/>
    <x v="4"/>
    <s v="Expansión de infraestructura productiva de tipo urbana, vial e industrial"/>
    <n v="0.108"/>
  </r>
  <r>
    <x v="29"/>
    <x v="1"/>
    <x v="6"/>
    <s v="ValverdeDeforestaciónAgricultura Comercial"/>
    <n v="7"/>
    <n v="9"/>
    <n v="11.5"/>
    <n v="12.8"/>
    <x v="1"/>
    <s v="Manejo y uso insustentable de las tierras para producción agrícola"/>
    <n v="0.69299999999999995"/>
  </r>
  <r>
    <x v="29"/>
    <x v="1"/>
    <x v="20"/>
    <s v="ValverdeDeforestaciónGanadería Comercial"/>
    <n v="11"/>
    <n v="3"/>
    <n v="12.5"/>
    <n v="14.4"/>
    <x v="0"/>
    <s v="Manejo y uso insustentable de las tierras para producción ganadera"/>
    <n v="0.86499999999999999"/>
  </r>
  <r>
    <x v="29"/>
    <x v="1"/>
    <x v="7"/>
    <s v="ValverdeDeforestaciónAgricultura migratoria/subsistencia"/>
    <n v="3"/>
    <n v="11"/>
    <n v="8.5"/>
    <n v="9.4"/>
    <x v="2"/>
    <s v="Manejo y uso insustentable de las tierras para producción agrícola"/>
    <n v="0.46"/>
  </r>
  <r>
    <x v="29"/>
    <x v="1"/>
    <x v="8"/>
    <s v="ValverdeDeforestaciónTala Ilegal de Bosque Natural "/>
    <n v="10"/>
    <n v="3"/>
    <n v="11.5"/>
    <n v="11.8"/>
    <x v="1"/>
    <s v="Manejo y uso insustentable de las tierras forestales"/>
    <n v="0.61599999999999999"/>
  </r>
  <r>
    <x v="29"/>
    <x v="1"/>
    <x v="9"/>
    <s v="ValverdeDeforestaciónMinería"/>
    <n v="4"/>
    <n v="3"/>
    <n v="5.5"/>
    <n v="5.6000000000000005"/>
    <x v="3"/>
    <s v="Minería"/>
    <n v="0.26500000000000001"/>
  </r>
  <r>
    <x v="29"/>
    <x v="1"/>
    <x v="10"/>
    <s v="ValverdeDeforestaciónIncendios Alta Intensidad"/>
    <n v="0"/>
    <n v="2"/>
    <n v="1"/>
    <n v="2.8"/>
    <x v="4"/>
    <s v="Incendios Forestales"/>
    <n v="8.5000000000000006E-2"/>
  </r>
  <r>
    <x v="29"/>
    <x v="1"/>
    <x v="11"/>
    <s v="ValverdeDeforestaciónInfraestructura"/>
    <n v="0"/>
    <n v="1"/>
    <n v="0.5"/>
    <n v="2.6"/>
    <x v="4"/>
    <s v="Expansión de infraestructura productiva de tipo urbana, vial e industrial"/>
    <n v="0.08"/>
  </r>
  <r>
    <x v="29"/>
    <x v="2"/>
    <x v="14"/>
    <s v="ValverdeDegradaciónPastoreo de ganado en bosques"/>
    <n v="11"/>
    <n v="8"/>
    <n v="15"/>
    <n v="15.4"/>
    <x v="0"/>
    <s v="Manejo y uso insustentable de las tierras para producción ganadera"/>
    <n v="0.94499999999999995"/>
  </r>
  <r>
    <x v="29"/>
    <x v="2"/>
    <x v="13"/>
    <s v="ValverdeDegradaciónExtracción de Madera Leña/Carbón"/>
    <n v="10"/>
    <n v="9"/>
    <n v="14.5"/>
    <n v="13.000000000000002"/>
    <x v="1"/>
    <s v="Manejo y uso insustentable de las tierras forestales"/>
    <n v="0.73899999999999999"/>
  </r>
  <r>
    <x v="29"/>
    <x v="2"/>
    <x v="15"/>
    <s v="ValverdeDegradaciónPlanes de Manejo mal gestionados/mal ejecutados"/>
    <n v="9"/>
    <n v="4"/>
    <n v="11"/>
    <n v="13.8"/>
    <x v="0"/>
    <s v="Manejo y uso insustentable de las tierras forestales"/>
    <n v="0.81799999999999995"/>
  </r>
  <r>
    <x v="29"/>
    <x v="2"/>
    <x v="16"/>
    <s v="ValverdeDegradaciónIncendios Mediana y Baja Intensidad"/>
    <n v="1"/>
    <n v="7"/>
    <n v="4.5"/>
    <n v="7"/>
    <x v="3"/>
    <s v="Incendios Forestales"/>
    <n v="0.35499999999999998"/>
  </r>
  <r>
    <x v="29"/>
    <x v="2"/>
    <x v="21"/>
    <s v="ValverdeDegradaciónIntroducción Especies Exóticas/Invasoras"/>
    <n v="2"/>
    <n v="4"/>
    <n v="4"/>
    <n v="4.6000000000000005"/>
    <x v="4"/>
    <s v="Plagas, enfermedades en introducción de especies invasoras exóticas"/>
    <n v="0.19500000000000001"/>
  </r>
  <r>
    <x v="29"/>
    <x v="2"/>
    <x v="17"/>
    <s v="ValverdeDegradaciónPlagas y Enfermedades Forestales"/>
    <n v="0"/>
    <n v="1"/>
    <n v="0.5"/>
    <n v="1.6"/>
    <x v="4"/>
    <s v="Plagas, enfermedades en introducción de especies invasoras exóticas"/>
    <n v="1.7999999999999999E-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">
  <r>
    <x v="0"/>
    <x v="0"/>
    <n v="0.32257142857142851"/>
    <n v="0.57099999999999995"/>
    <x v="0"/>
  </r>
  <r>
    <x v="0"/>
    <x v="1"/>
    <n v="0.36075000000000002"/>
    <n v="0.64200000000000002"/>
    <x v="1"/>
  </r>
  <r>
    <x v="0"/>
    <x v="2"/>
    <n v="0.18133333333333335"/>
    <n v="0.214"/>
    <x v="2"/>
  </r>
  <r>
    <x v="0"/>
    <x v="3"/>
    <n v="0.20550000000000002"/>
    <n v="0.28499999999999998"/>
    <x v="2"/>
  </r>
  <r>
    <x v="0"/>
    <x v="4"/>
    <n v="0.48247619047619056"/>
    <n v="0.71399999999999997"/>
    <x v="1"/>
  </r>
  <r>
    <x v="0"/>
    <x v="5"/>
    <n v="0.23500000000000001"/>
    <n v="0.42799999999999999"/>
    <x v="0"/>
  </r>
  <r>
    <x v="0"/>
    <x v="6"/>
    <n v="0.53520689655172415"/>
    <n v="0.78500000000000003"/>
    <x v="1"/>
  </r>
  <r>
    <x v="0"/>
    <x v="7"/>
    <n v="7.7500000000000013E-2"/>
    <n v="0"/>
    <x v="3"/>
  </r>
  <r>
    <x v="0"/>
    <x v="8"/>
    <n v="0.13800000000000001"/>
    <n v="0.14199999999999999"/>
    <x v="3"/>
  </r>
  <r>
    <x v="0"/>
    <x v="9"/>
    <n v="0.32052000000000008"/>
    <n v="0.5"/>
    <x v="0"/>
  </r>
  <r>
    <x v="0"/>
    <x v="10"/>
    <n v="0.20824999999999999"/>
    <n v="0.35699999999999998"/>
    <x v="2"/>
  </r>
  <r>
    <x v="0"/>
    <x v="11"/>
    <n v="0.13003333333333333"/>
    <n v="7.0999999999999994E-2"/>
    <x v="3"/>
  </r>
  <r>
    <x v="0"/>
    <x v="12"/>
    <n v="0.57182352941176473"/>
    <n v="0.85699999999999998"/>
    <x v="4"/>
  </r>
  <r>
    <x v="0"/>
    <x v="13"/>
    <n v="0.66897297297297287"/>
    <n v="0.92800000000000005"/>
    <x v="4"/>
  </r>
  <r>
    <x v="0"/>
    <x v="14"/>
    <n v="0.78739999999999977"/>
    <n v="1"/>
    <x v="4"/>
  </r>
  <r>
    <x v="1"/>
    <x v="15"/>
    <n v="0.71550000000000025"/>
    <n v="0.77700000000000002"/>
    <x v="1"/>
  </r>
  <r>
    <x v="1"/>
    <x v="16"/>
    <n v="0.49648648648648652"/>
    <n v="0.66600000000000004"/>
    <x v="1"/>
  </r>
  <r>
    <x v="1"/>
    <x v="3"/>
    <n v="5.4999999999999997E-3"/>
    <n v="0"/>
    <x v="3"/>
  </r>
  <r>
    <x v="1"/>
    <x v="17"/>
    <n v="0.11899999999999999"/>
    <n v="0.44400000000000001"/>
    <x v="0"/>
  </r>
  <r>
    <x v="1"/>
    <x v="18"/>
    <n v="0.79992857142857143"/>
    <n v="1"/>
    <x v="4"/>
  </r>
  <r>
    <x v="1"/>
    <x v="19"/>
    <n v="0.10083333333333332"/>
    <n v="0.33300000000000002"/>
    <x v="2"/>
  </r>
  <r>
    <x v="1"/>
    <x v="20"/>
    <n v="7.3923076923076952E-2"/>
    <n v="0.111"/>
    <x v="3"/>
  </r>
  <r>
    <x v="1"/>
    <x v="7"/>
    <n v="0.08"/>
    <n v="0.222"/>
    <x v="2"/>
  </r>
  <r>
    <x v="1"/>
    <x v="21"/>
    <n v="0.72113333333333351"/>
    <n v="0.88800000000000001"/>
    <x v="4"/>
  </r>
  <r>
    <x v="1"/>
    <x v="22"/>
    <n v="0.32542857142857146"/>
    <n v="0.55500000000000005"/>
    <x v="0"/>
  </r>
  <r>
    <x v="2"/>
    <x v="3"/>
    <n v="0.15136363636363639"/>
    <n v="0.36299999999999999"/>
    <x v="2"/>
  </r>
  <r>
    <x v="2"/>
    <x v="17"/>
    <n v="0.87589655172413794"/>
    <n v="0.90900000000000003"/>
    <x v="4"/>
  </r>
  <r>
    <x v="2"/>
    <x v="23"/>
    <n v="0.22700000000000001"/>
    <n v="0.54500000000000004"/>
    <x v="0"/>
  </r>
  <r>
    <x v="2"/>
    <x v="24"/>
    <n v="0.27199999999999996"/>
    <n v="0.72699999999999998"/>
    <x v="1"/>
  </r>
  <r>
    <x v="2"/>
    <x v="20"/>
    <n v="0.14899999999999999"/>
    <n v="0.27200000000000002"/>
    <x v="2"/>
  </r>
  <r>
    <x v="2"/>
    <x v="25"/>
    <n v="0.24194444444444446"/>
    <n v="0.63600000000000001"/>
    <x v="1"/>
  </r>
  <r>
    <x v="2"/>
    <x v="8"/>
    <n v="4.357142857142858E-2"/>
    <n v="0"/>
    <x v="3"/>
  </r>
  <r>
    <x v="2"/>
    <x v="26"/>
    <n v="0.91862068965517241"/>
    <n v="1"/>
    <x v="4"/>
  </r>
  <r>
    <x v="2"/>
    <x v="27"/>
    <n v="4.7375000000000007E-2"/>
    <n v="0.09"/>
    <x v="3"/>
  </r>
  <r>
    <x v="2"/>
    <x v="28"/>
    <n v="0.61466666666666658"/>
    <n v="0.81799999999999995"/>
    <x v="4"/>
  </r>
  <r>
    <x v="2"/>
    <x v="21"/>
    <n v="0.158"/>
    <n v="0.45400000000000001"/>
    <x v="0"/>
  </r>
  <r>
    <x v="2"/>
    <x v="22"/>
    <n v="9.7333333333333327E-2"/>
    <n v="0.18099999999999999"/>
    <x v="3"/>
  </r>
  <r>
    <x v="3"/>
    <x v="15"/>
    <n v="0.71550000000000025"/>
    <n v="0.85699999999999998"/>
    <x v="4"/>
  </r>
  <r>
    <x v="3"/>
    <x v="16"/>
    <n v="0.49648648648648652"/>
    <n v="0.64200000000000002"/>
    <x v="1"/>
  </r>
  <r>
    <x v="3"/>
    <x v="0"/>
    <n v="0.32257142857142851"/>
    <n v="0.53500000000000003"/>
    <x v="0"/>
  </r>
  <r>
    <x v="3"/>
    <x v="1"/>
    <n v="0.36075000000000002"/>
    <n v="0.57099999999999995"/>
    <x v="0"/>
  </r>
  <r>
    <x v="3"/>
    <x v="2"/>
    <n v="0.18133333333333335"/>
    <n v="0.25"/>
    <x v="2"/>
  </r>
  <r>
    <x v="3"/>
    <x v="3"/>
    <n v="0.13913333333333336"/>
    <n v="0.214"/>
    <x v="2"/>
  </r>
  <r>
    <x v="3"/>
    <x v="4"/>
    <n v="0.48247619047619056"/>
    <n v="0.60699999999999998"/>
    <x v="1"/>
  </r>
  <r>
    <x v="3"/>
    <x v="17"/>
    <n v="0.8270645161290322"/>
    <n v="0.96399999999999997"/>
    <x v="4"/>
  </r>
  <r>
    <x v="3"/>
    <x v="23"/>
    <n v="0.22700000000000001"/>
    <n v="0.32100000000000001"/>
    <x v="2"/>
  </r>
  <r>
    <x v="3"/>
    <x v="18"/>
    <n v="0.79992857142857143"/>
    <n v="0.92800000000000005"/>
    <x v="4"/>
  </r>
  <r>
    <x v="3"/>
    <x v="19"/>
    <n v="0.10083333333333332"/>
    <n v="0.14199999999999999"/>
    <x v="3"/>
  </r>
  <r>
    <x v="3"/>
    <x v="24"/>
    <n v="0.27199999999999996"/>
    <n v="0.42799999999999999"/>
    <x v="0"/>
  </r>
  <r>
    <x v="3"/>
    <x v="5"/>
    <n v="0.23500000000000001"/>
    <n v="0.35699999999999998"/>
    <x v="2"/>
  </r>
  <r>
    <x v="3"/>
    <x v="6"/>
    <n v="0.53520689655172415"/>
    <n v="0.67800000000000005"/>
    <x v="1"/>
  </r>
  <r>
    <x v="3"/>
    <x v="20"/>
    <n v="7.6703703703703704E-2"/>
    <n v="3.5000000000000003E-2"/>
    <x v="3"/>
  </r>
  <r>
    <x v="3"/>
    <x v="7"/>
    <n v="7.8333333333333338E-2"/>
    <n v="7.0999999999999994E-2"/>
    <x v="3"/>
  </r>
  <r>
    <x v="3"/>
    <x v="25"/>
    <n v="0.24194444444444446"/>
    <n v="0.39200000000000002"/>
    <x v="2"/>
  </r>
  <r>
    <x v="3"/>
    <x v="8"/>
    <n v="8.7153846153846151E-2"/>
    <n v="0.107"/>
    <x v="3"/>
  </r>
  <r>
    <x v="3"/>
    <x v="26"/>
    <n v="0.91862068965517241"/>
    <n v="1"/>
    <x v="4"/>
  </r>
  <r>
    <x v="3"/>
    <x v="27"/>
    <n v="4.7375000000000007E-2"/>
    <n v="0"/>
    <x v="3"/>
  </r>
  <r>
    <x v="3"/>
    <x v="28"/>
    <n v="0.61466666666666658"/>
    <n v="0.75"/>
    <x v="1"/>
  </r>
  <r>
    <x v="3"/>
    <x v="9"/>
    <n v="0.32052000000000008"/>
    <n v="0.5"/>
    <x v="0"/>
  </r>
  <r>
    <x v="3"/>
    <x v="21"/>
    <n v="0.65488235294117658"/>
    <n v="0.78500000000000003"/>
    <x v="1"/>
  </r>
  <r>
    <x v="3"/>
    <x v="10"/>
    <n v="0.20824999999999999"/>
    <n v="0.28499999999999998"/>
    <x v="2"/>
  </r>
  <r>
    <x v="3"/>
    <x v="22"/>
    <n v="0.29691666666666666"/>
    <n v="0.46400000000000002"/>
    <x v="0"/>
  </r>
  <r>
    <x v="3"/>
    <x v="11"/>
    <n v="0.13003333333333333"/>
    <n v="0.17799999999999999"/>
    <x v="3"/>
  </r>
  <r>
    <x v="3"/>
    <x v="12"/>
    <n v="0.57182352941176473"/>
    <n v="0.71399999999999997"/>
    <x v="1"/>
  </r>
  <r>
    <x v="3"/>
    <x v="13"/>
    <n v="0.66897297297297287"/>
    <n v="0.82099999999999995"/>
    <x v="4"/>
  </r>
  <r>
    <x v="3"/>
    <x v="14"/>
    <n v="0.78739999999999977"/>
    <n v="0.8920000000000000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1" cacheId="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:C50" firstHeaderRow="1" firstDataRow="1" firstDataCol="2"/>
  <pivotFields count="3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x="0"/>
        <item x="1"/>
        <item x="22"/>
        <item x="25"/>
        <item x="16"/>
        <item m="1" x="29"/>
        <item m="1" x="33"/>
        <item x="23"/>
        <item x="24"/>
        <item x="10"/>
        <item x="28"/>
        <item m="1" x="31"/>
        <item x="4"/>
        <item x="6"/>
        <item x="8"/>
        <item x="27"/>
        <item x="15"/>
        <item x="3"/>
        <item x="18"/>
        <item x="26"/>
        <item m="1" x="30"/>
        <item x="11"/>
        <item x="9"/>
        <item x="19"/>
        <item x="7"/>
        <item x="17"/>
        <item x="2"/>
        <item x="20"/>
        <item m="1" x="32"/>
        <item x="5"/>
        <item x="14"/>
        <item x="2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11"/>
  </rowFields>
  <rowItems count="37">
    <i>
      <x/>
      <x v="2"/>
    </i>
    <i r="1">
      <x v="3"/>
    </i>
    <i r="1">
      <x v="4"/>
    </i>
    <i r="1">
      <x v="7"/>
    </i>
    <i r="1">
      <x v="8"/>
    </i>
    <i r="1">
      <x v="15"/>
    </i>
    <i r="1">
      <x v="16"/>
    </i>
    <i r="1">
      <x v="18"/>
    </i>
    <i r="1">
      <x v="21"/>
    </i>
    <i r="1">
      <x v="25"/>
    </i>
    <i r="1">
      <x v="27"/>
    </i>
    <i r="1">
      <x v="30"/>
    </i>
    <i r="1">
      <x v="31"/>
    </i>
    <i r="1">
      <x v="32"/>
    </i>
    <i r="1">
      <x v="33"/>
    </i>
    <i>
      <x v="1"/>
      <x/>
    </i>
    <i r="1">
      <x v="1"/>
    </i>
    <i r="1">
      <x v="7"/>
    </i>
    <i r="1">
      <x v="9"/>
    </i>
    <i r="1">
      <x v="12"/>
    </i>
    <i r="1">
      <x v="13"/>
    </i>
    <i r="1">
      <x v="17"/>
    </i>
    <i r="1">
      <x v="18"/>
    </i>
    <i r="1">
      <x v="26"/>
    </i>
    <i r="1">
      <x v="29"/>
    </i>
    <i>
      <x v="2"/>
      <x v="7"/>
    </i>
    <i r="1">
      <x v="9"/>
    </i>
    <i r="1">
      <x v="10"/>
    </i>
    <i r="1">
      <x v="14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6"/>
    </i>
    <i r="1">
      <x v="29"/>
    </i>
  </rowItems>
  <colItems count="1">
    <i/>
  </colItems>
  <dataFields count="1">
    <dataField name="Promedio de PERCENTIL" fld="32" subtotal="average" baseField="7" baseItem="2" numFmtId="168"/>
  </dataFields>
  <formats count="2">
    <format dxfId="351">
      <pivotArea outline="0" collapsedLevelsAreSubtotals="1" fieldPosition="0"/>
    </format>
    <format dxfId="35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ablaDinámica1" cacheId="12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mergeItem="1" createdVersion="6" indent="0" compact="0" compactData="0" multipleFieldFilters="0" chartFormat="227">
  <location ref="B10:E86" firstHeaderRow="1" firstDataRow="1" firstDataCol="3"/>
  <pivotFields count="11">
    <pivotField compact="0" outline="0" multipleItemSelectionAllowed="1" showAll="0" defaultSubtota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30"/>
        <item x="17"/>
        <item x="18"/>
        <item x="19"/>
        <item x="20"/>
        <item x="21"/>
        <item m="1" x="32"/>
        <item x="22"/>
        <item x="16"/>
        <item x="23"/>
        <item m="1" x="31"/>
        <item x="24"/>
        <item x="25"/>
        <item x="26"/>
        <item x="27"/>
        <item x="28"/>
        <item x="29"/>
      </items>
    </pivotField>
    <pivotField axis="axisRow" compact="0" outline="0" showAll="0" defaultSubtotal="0">
      <items count="3">
        <item x="0"/>
        <item x="1"/>
        <item x="2"/>
      </items>
    </pivotField>
    <pivotField axis="axisRow" compact="0" outline="0" showAll="0" sortType="descending" defaultSubtotal="0">
      <items count="29">
        <item x="6"/>
        <item x="7"/>
        <item x="4"/>
        <item x="27"/>
        <item x="28"/>
        <item x="2"/>
        <item x="0"/>
        <item x="12"/>
        <item x="24"/>
        <item x="13"/>
        <item x="22"/>
        <item x="23"/>
        <item x="20"/>
        <item x="10"/>
        <item x="16"/>
        <item x="18"/>
        <item x="1"/>
        <item x="11"/>
        <item x="26"/>
        <item x="21"/>
        <item x="9"/>
        <item x="25"/>
        <item x="14"/>
        <item x="17"/>
        <item x="15"/>
        <item x="3"/>
        <item x="8"/>
        <item x="19"/>
        <item x="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0"/>
        <item x="1"/>
        <item x="2"/>
        <item x="3"/>
        <item x="4"/>
      </items>
    </pivotField>
    <pivotField compact="0" outline="0" showAll="0" defaultSubtotal="0"/>
    <pivotField dataField="1" compact="0" outline="0" showAll="0" defaultSubtotal="0"/>
  </pivotFields>
  <rowFields count="3">
    <field x="1"/>
    <field x="8"/>
    <field x="2"/>
  </rowFields>
  <rowItems count="76">
    <i>
      <x/>
      <x/>
      <x v="6"/>
    </i>
    <i r="2">
      <x v="5"/>
    </i>
    <i r="2">
      <x v="11"/>
    </i>
    <i r="1">
      <x v="1"/>
      <x v="5"/>
    </i>
    <i r="2">
      <x v="6"/>
    </i>
    <i r="2">
      <x v="11"/>
    </i>
    <i r="2">
      <x v="16"/>
    </i>
    <i r="1">
      <x v="2"/>
      <x v="6"/>
    </i>
    <i r="2">
      <x v="5"/>
    </i>
    <i r="2">
      <x v="16"/>
    </i>
    <i r="2">
      <x v="11"/>
    </i>
    <i r="2">
      <x v="3"/>
    </i>
    <i r="2">
      <x v="25"/>
    </i>
    <i r="2">
      <x v="8"/>
    </i>
    <i r="1">
      <x v="3"/>
      <x v="3"/>
    </i>
    <i r="2">
      <x v="2"/>
    </i>
    <i r="2">
      <x v="27"/>
    </i>
    <i r="2">
      <x v="25"/>
    </i>
    <i r="2">
      <x v="8"/>
    </i>
    <i r="2">
      <x v="28"/>
    </i>
    <i r="2">
      <x v="15"/>
    </i>
    <i r="2">
      <x v="21"/>
    </i>
    <i r="2">
      <x v="7"/>
    </i>
    <i r="2">
      <x v="4"/>
    </i>
    <i r="1">
      <x v="4"/>
      <x v="8"/>
    </i>
    <i r="2">
      <x v="2"/>
    </i>
    <i r="2">
      <x v="27"/>
    </i>
    <i r="2">
      <x v="25"/>
    </i>
    <i r="2">
      <x v="4"/>
    </i>
    <i r="2">
      <x v="21"/>
    </i>
    <i r="2">
      <x v="18"/>
    </i>
    <i r="2">
      <x v="6"/>
    </i>
    <i r="2">
      <x v="28"/>
    </i>
    <i>
      <x v="1"/>
      <x/>
      <x/>
    </i>
    <i r="2">
      <x v="12"/>
    </i>
    <i r="2">
      <x v="1"/>
    </i>
    <i r="2">
      <x v="26"/>
    </i>
    <i r="1">
      <x v="1"/>
      <x v="1"/>
    </i>
    <i r="2">
      <x/>
    </i>
    <i r="2">
      <x v="12"/>
    </i>
    <i r="2">
      <x v="26"/>
    </i>
    <i r="1">
      <x v="2"/>
      <x v="12"/>
    </i>
    <i r="2">
      <x v="26"/>
    </i>
    <i r="2">
      <x/>
    </i>
    <i r="2">
      <x v="1"/>
    </i>
    <i r="2">
      <x v="20"/>
    </i>
    <i r="1">
      <x v="3"/>
      <x v="20"/>
    </i>
    <i r="2">
      <x v="13"/>
    </i>
    <i r="2">
      <x v="17"/>
    </i>
    <i r="1">
      <x v="4"/>
      <x v="9"/>
    </i>
    <i r="2">
      <x v="13"/>
    </i>
    <i r="2">
      <x v="1"/>
    </i>
    <i r="2">
      <x v="18"/>
    </i>
    <i r="2">
      <x v="17"/>
    </i>
    <i r="2">
      <x v="7"/>
    </i>
    <i>
      <x v="2"/>
      <x/>
      <x v="22"/>
    </i>
    <i r="2">
      <x v="9"/>
    </i>
    <i r="2">
      <x v="24"/>
    </i>
    <i r="1">
      <x v="1"/>
      <x v="9"/>
    </i>
    <i r="2">
      <x v="22"/>
    </i>
    <i r="2">
      <x v="24"/>
    </i>
    <i r="1">
      <x v="2"/>
      <x v="24"/>
    </i>
    <i r="2">
      <x v="14"/>
    </i>
    <i r="1">
      <x v="3"/>
      <x v="19"/>
    </i>
    <i r="2">
      <x v="14"/>
    </i>
    <i r="2">
      <x v="7"/>
    </i>
    <i r="2">
      <x v="26"/>
    </i>
    <i r="2">
      <x v="10"/>
    </i>
    <i r="1">
      <x v="4"/>
      <x v="19"/>
    </i>
    <i r="2">
      <x v="14"/>
    </i>
    <i r="2">
      <x v="17"/>
    </i>
    <i r="2">
      <x v="7"/>
    </i>
    <i r="2">
      <x v="26"/>
    </i>
    <i r="2">
      <x v="20"/>
    </i>
    <i r="2">
      <x v="23"/>
    </i>
    <i r="2">
      <x v="21"/>
    </i>
  </rowItems>
  <colItems count="1">
    <i/>
  </colItems>
  <dataFields count="1">
    <dataField name="Promedio de PERCENTIL" fld="10" subtotal="average" baseField="2" baseItem="5" numFmtId="164"/>
  </dataFields>
  <formats count="83">
    <format dxfId="172">
      <pivotArea field="0" type="button" dataOnly="0" labelOnly="1" outline="0"/>
    </format>
    <format dxfId="171">
      <pivotArea field="0" type="button" dataOnly="0" labelOnly="1" outline="0"/>
    </format>
    <format dxfId="170">
      <pivotArea dataOnly="0" labelOnly="1" outline="0" axis="axisValues" fieldPosition="0"/>
    </format>
    <format dxfId="169">
      <pivotArea dataOnly="0" labelOnly="1" outline="0" axis="axisValues" fieldPosition="0"/>
    </format>
    <format dxfId="168">
      <pivotArea field="1" type="button" dataOnly="0" labelOnly="1" outline="0" axis="axisRow" fieldPosition="0"/>
    </format>
    <format dxfId="167">
      <pivotArea field="8" type="button" dataOnly="0" labelOnly="1" outline="0" axis="axisRow" fieldPosition="1"/>
    </format>
    <format dxfId="166">
      <pivotArea field="2" type="button" dataOnly="0" labelOnly="1" outline="0" axis="axisRow" fieldPosition="2"/>
    </format>
    <format dxfId="165">
      <pivotArea field="1" type="button" dataOnly="0" labelOnly="1" outline="0" axis="axisRow" fieldPosition="0"/>
    </format>
    <format dxfId="164">
      <pivotArea field="8" type="button" dataOnly="0" labelOnly="1" outline="0" axis="axisRow" fieldPosition="1"/>
    </format>
    <format dxfId="163">
      <pivotArea field="2" type="button" dataOnly="0" labelOnly="1" outline="0" axis="axisRow" fieldPosition="2"/>
    </format>
    <format dxfId="162">
      <pivotArea field="1" type="button" dataOnly="0" labelOnly="1" outline="0" axis="axisRow" fieldPosition="0"/>
    </format>
    <format dxfId="161">
      <pivotArea field="8" type="button" dataOnly="0" labelOnly="1" outline="0" axis="axisRow" fieldPosition="1"/>
    </format>
    <format dxfId="160">
      <pivotArea field="2" type="button" dataOnly="0" labelOnly="1" outline="0" axis="axisRow" fieldPosition="2"/>
    </format>
    <format dxfId="159">
      <pivotArea dataOnly="0" labelOnly="1" outline="0" fieldPosition="0">
        <references count="2">
          <reference field="1" count="1" selected="0">
            <x v="0"/>
          </reference>
          <reference field="8" count="0"/>
        </references>
      </pivotArea>
    </format>
    <format dxfId="158">
      <pivotArea dataOnly="0" labelOnly="1" outline="0" fieldPosition="0">
        <references count="2">
          <reference field="1" count="1" selected="0">
            <x v="1"/>
          </reference>
          <reference field="8" count="3">
            <x v="0"/>
            <x v="1"/>
            <x v="4"/>
          </reference>
        </references>
      </pivotArea>
    </format>
    <format dxfId="157">
      <pivotArea dataOnly="0" labelOnly="1" outline="0" fieldPosition="0">
        <references count="2">
          <reference field="1" count="1" selected="0">
            <x v="2"/>
          </reference>
          <reference field="8" count="4">
            <x v="0"/>
            <x v="2"/>
            <x v="3"/>
            <x v="4"/>
          </reference>
        </references>
      </pivotArea>
    </format>
    <format dxfId="156">
      <pivotArea dataOnly="0" labelOnly="1" outline="0" fieldPosition="0">
        <references count="3">
          <reference field="1" count="1" selected="0">
            <x v="0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155">
      <pivotArea dataOnly="0" labelOnly="1" outline="0" fieldPosition="0">
        <references count="3">
          <reference field="1" count="1" selected="0">
            <x v="0"/>
          </reference>
          <reference field="2" count="2">
            <x v="5"/>
            <x v="16"/>
          </reference>
          <reference field="8" count="1" selected="0">
            <x v="1"/>
          </reference>
        </references>
      </pivotArea>
    </format>
    <format dxfId="154">
      <pivotArea dataOnly="0" labelOnly="1" outline="0" fieldPosition="0">
        <references count="3">
          <reference field="1" count="1" selected="0">
            <x v="0"/>
          </reference>
          <reference field="2" count="1">
            <x v="25"/>
          </reference>
          <reference field="8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1" count="1" selected="0">
            <x v="0"/>
          </reference>
          <reference field="2" count="3">
            <x v="7"/>
            <x v="15"/>
            <x v="27"/>
          </reference>
          <reference field="8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1" count="1" selected="0">
            <x v="0"/>
          </reference>
          <reference field="2" count="1">
            <x v="28"/>
          </reference>
          <reference field="8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1" count="1" selected="0">
            <x v="1"/>
          </reference>
          <reference field="2" count="3">
            <x v="0"/>
            <x v="1"/>
            <x v="26"/>
          </reference>
          <reference field="8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1" count="1" selected="0"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149">
      <pivotArea dataOnly="0" labelOnly="1" outline="0" fieldPosition="0">
        <references count="3">
          <reference field="1" count="1" selected="0">
            <x v="1"/>
          </reference>
          <reference field="2" count="1">
            <x v="17"/>
          </reference>
          <reference field="8" count="1" selected="0">
            <x v="4"/>
          </reference>
        </references>
      </pivotArea>
    </format>
    <format dxfId="148">
      <pivotArea dataOnly="0" labelOnly="1" outline="0" fieldPosition="0">
        <references count="3">
          <reference field="1" count="1" selected="0">
            <x v="2"/>
          </reference>
          <reference field="2" count="3">
            <x v="9"/>
            <x v="22"/>
            <x v="24"/>
          </reference>
          <reference field="8" count="1" selected="0">
            <x v="0"/>
          </reference>
        </references>
      </pivotArea>
    </format>
    <format dxfId="147">
      <pivotArea dataOnly="0" labelOnly="1" outline="0" fieldPosition="0">
        <references count="3">
          <reference field="1" count="1" selected="0">
            <x v="2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146">
      <pivotArea dataOnly="0" labelOnly="1" outline="0" fieldPosition="0">
        <references count="3">
          <reference field="1" count="1" selected="0">
            <x v="2"/>
          </reference>
          <reference field="2" count="2">
            <x v="10"/>
            <x v="19"/>
          </reference>
          <reference field="8" count="1" selected="0">
            <x v="3"/>
          </reference>
        </references>
      </pivotArea>
    </format>
    <format dxfId="145">
      <pivotArea dataOnly="0" labelOnly="1" outline="0" fieldPosition="0">
        <references count="3">
          <reference field="1" count="1" selected="0">
            <x v="2"/>
          </reference>
          <reference field="2" count="2">
            <x v="20"/>
            <x v="23"/>
          </reference>
          <reference field="8" count="1" selected="0">
            <x v="4"/>
          </reference>
        </references>
      </pivotArea>
    </format>
    <format dxfId="144">
      <pivotArea dataOnly="0" labelOnly="1" outline="0" fieldPosition="0">
        <references count="2">
          <reference field="1" count="1" selected="0">
            <x v="0"/>
          </reference>
          <reference field="8" count="0"/>
        </references>
      </pivotArea>
    </format>
    <format dxfId="143">
      <pivotArea dataOnly="0" labelOnly="1" outline="0" fieldPosition="0">
        <references count="2">
          <reference field="1" count="1" selected="0">
            <x v="2"/>
          </reference>
          <reference field="8" count="4">
            <x v="0"/>
            <x v="2"/>
            <x v="3"/>
            <x v="4"/>
          </reference>
        </references>
      </pivotArea>
    </format>
    <format dxfId="142">
      <pivotArea dataOnly="0" labelOnly="1" outline="0" fieldPosition="0">
        <references count="3">
          <reference field="1" count="1" selected="0">
            <x v="0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1" count="1" selected="0">
            <x v="0"/>
          </reference>
          <reference field="2" count="2">
            <x v="5"/>
            <x v="16"/>
          </reference>
          <reference field="8" count="1" selected="0">
            <x v="1"/>
          </reference>
        </references>
      </pivotArea>
    </format>
    <format dxfId="140">
      <pivotArea dataOnly="0" labelOnly="1" outline="0" fieldPosition="0">
        <references count="3">
          <reference field="1" count="1" selected="0">
            <x v="0"/>
          </reference>
          <reference field="2" count="1">
            <x v="25"/>
          </reference>
          <reference field="8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1" count="1" selected="0">
            <x v="0"/>
          </reference>
          <reference field="2" count="3">
            <x v="7"/>
            <x v="15"/>
            <x v="27"/>
          </reference>
          <reference field="8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1" count="1" selected="0">
            <x v="0"/>
          </reference>
          <reference field="2" count="1">
            <x v="28"/>
          </reference>
          <reference field="8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1" count="1" selected="0">
            <x v="1"/>
          </reference>
          <reference field="2" count="3">
            <x v="0"/>
            <x v="1"/>
            <x v="26"/>
          </reference>
          <reference field="8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1" count="1" selected="0"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135">
      <pivotArea dataOnly="0" labelOnly="1" outline="0" fieldPosition="0">
        <references count="3">
          <reference field="1" count="1" selected="0">
            <x v="1"/>
          </reference>
          <reference field="2" count="1">
            <x v="17"/>
          </reference>
          <reference field="8" count="1" selected="0">
            <x v="4"/>
          </reference>
        </references>
      </pivotArea>
    </format>
    <format dxfId="134">
      <pivotArea dataOnly="0" labelOnly="1" outline="0" fieldPosition="0">
        <references count="3">
          <reference field="1" count="1" selected="0">
            <x v="2"/>
          </reference>
          <reference field="2" count="3">
            <x v="9"/>
            <x v="22"/>
            <x v="24"/>
          </reference>
          <reference field="8" count="1" selected="0">
            <x v="0"/>
          </reference>
        </references>
      </pivotArea>
    </format>
    <format dxfId="133">
      <pivotArea dataOnly="0" labelOnly="1" outline="0" fieldPosition="0">
        <references count="3">
          <reference field="1" count="1" selected="0">
            <x v="2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132">
      <pivotArea dataOnly="0" labelOnly="1" outline="0" fieldPosition="0">
        <references count="3">
          <reference field="1" count="1" selected="0">
            <x v="2"/>
          </reference>
          <reference field="2" count="2">
            <x v="10"/>
            <x v="19"/>
          </reference>
          <reference field="8" count="1" selected="0">
            <x v="3"/>
          </reference>
        </references>
      </pivotArea>
    </format>
    <format dxfId="131">
      <pivotArea dataOnly="0" labelOnly="1" outline="0" fieldPosition="0">
        <references count="3">
          <reference field="1" count="1" selected="0">
            <x v="2"/>
          </reference>
          <reference field="2" count="2">
            <x v="20"/>
            <x v="23"/>
          </reference>
          <reference field="8" count="1" selected="0">
            <x v="4"/>
          </reference>
        </references>
      </pivotArea>
    </format>
    <format dxfId="130">
      <pivotArea dataOnly="0" labelOnly="1" outline="0" fieldPosition="0">
        <references count="1">
          <reference field="1" count="0"/>
        </references>
      </pivotArea>
    </format>
    <format dxfId="129">
      <pivotArea dataOnly="0" labelOnly="1" outline="0" fieldPosition="0">
        <references count="1">
          <reference field="1" count="0"/>
        </references>
      </pivotArea>
    </format>
    <format dxfId="128">
      <pivotArea dataOnly="0" labelOnly="1" outline="0" fieldPosition="0">
        <references count="1">
          <reference field="8" count="0"/>
        </references>
      </pivotArea>
    </format>
    <format dxfId="127">
      <pivotArea dataOnly="0" outline="0" axis="axisValues" fieldPosition="0"/>
    </format>
    <format dxfId="126">
      <pivotArea outline="0" collapsedLevelsAreSubtotals="1" fieldPosition="0"/>
    </format>
    <format dxfId="125">
      <pivotArea field="8" type="button" dataOnly="0" labelOnly="1" outline="0" axis="axisRow" fieldPosition="1"/>
    </format>
    <format dxfId="124">
      <pivotArea dataOnly="0" labelOnly="1" outline="0" axis="axisValues" fieldPosition="0"/>
    </format>
    <format dxfId="123">
      <pivotArea dataOnly="0" labelOnly="1" outline="0" axis="axisValues" fieldPosition="0"/>
    </format>
    <format dxfId="122">
      <pivotArea outline="0" collapsedLevelsAreSubtotals="1" fieldPosition="0"/>
    </format>
    <format dxfId="121">
      <pivotArea dataOnly="0" labelOnly="1" outline="0" fieldPosition="0">
        <references count="1">
          <reference field="2" count="0"/>
        </references>
      </pivotArea>
    </format>
    <format dxfId="120">
      <pivotArea dataOnly="0" labelOnly="1" outline="0" fieldPosition="0">
        <references count="1">
          <reference field="2" count="0"/>
        </references>
      </pivotArea>
    </format>
    <format dxfId="119">
      <pivotArea dataOnly="0" labelOnly="1" outline="0" fieldPosition="0">
        <references count="1">
          <reference field="2" count="0"/>
        </references>
      </pivotArea>
    </format>
    <format dxfId="118">
      <pivotArea field="8" type="button" dataOnly="0" labelOnly="1" outline="0" axis="axisRow" fieldPosition="1"/>
    </format>
    <format dxfId="117">
      <pivotArea dataOnly="0" labelOnly="1" outline="0" fieldPosition="0">
        <references count="2">
          <reference field="1" count="1" selected="0">
            <x v="0"/>
          </reference>
          <reference field="8" count="4">
            <x v="1"/>
            <x v="2"/>
            <x v="3"/>
            <x v="4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1"/>
          </reference>
          <reference field="8" count="0"/>
        </references>
      </pivotArea>
    </format>
    <format dxfId="115">
      <pivotArea dataOnly="0" labelOnly="1" outline="0" fieldPosition="0">
        <references count="2">
          <reference field="1" count="1" selected="0">
            <x v="2"/>
          </reference>
          <reference field="8" count="4">
            <x v="0"/>
            <x v="1"/>
            <x v="3"/>
            <x v="4"/>
          </reference>
        </references>
      </pivotArea>
    </format>
    <format dxfId="114">
      <pivotArea outline="0" collapsedLevelsAreSubtotals="1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1" type="button" dataOnly="0" labelOnly="1" outline="0" axis="axisRow" fieldPosition="0"/>
    </format>
    <format dxfId="110">
      <pivotArea field="8" type="button" dataOnly="0" labelOnly="1" outline="0" axis="axisRow" fieldPosition="1"/>
    </format>
    <format dxfId="109">
      <pivotArea field="2" type="button" dataOnly="0" labelOnly="1" outline="0" axis="axisRow" fieldPosition="2"/>
    </format>
    <format dxfId="108">
      <pivotArea dataOnly="0" labelOnly="1" outline="0" fieldPosition="0">
        <references count="1">
          <reference field="1" count="0"/>
        </references>
      </pivotArea>
    </format>
    <format dxfId="107">
      <pivotArea dataOnly="0" labelOnly="1" outline="0" fieldPosition="0">
        <references count="2">
          <reference field="1" count="1" selected="0">
            <x v="0"/>
          </reference>
          <reference field="8" count="4">
            <x v="1"/>
            <x v="2"/>
            <x v="3"/>
            <x v="4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1"/>
          </reference>
          <reference field="8" count="0"/>
        </references>
      </pivotArea>
    </format>
    <format dxfId="105">
      <pivotArea dataOnly="0" labelOnly="1" outline="0" fieldPosition="0">
        <references count="2">
          <reference field="1" count="1" selected="0">
            <x v="2"/>
          </reference>
          <reference field="8" count="4">
            <x v="0"/>
            <x v="1"/>
            <x v="3"/>
            <x v="4"/>
          </reference>
        </references>
      </pivotArea>
    </format>
    <format dxfId="104">
      <pivotArea dataOnly="0" labelOnly="1" outline="0" fieldPosition="0">
        <references count="3">
          <reference field="1" count="1" selected="0">
            <x v="0"/>
          </reference>
          <reference field="2" count="2">
            <x v="5"/>
            <x v="6"/>
          </reference>
          <reference field="8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1" count="1" selected="0">
            <x v="0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1" count="1" selected="0">
            <x v="0"/>
          </reference>
          <reference field="2" count="4">
            <x v="4"/>
            <x v="8"/>
            <x v="15"/>
            <x v="25"/>
          </reference>
          <reference field="8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1" count="1" selected="0">
            <x v="0"/>
          </reference>
          <reference field="2" count="1">
            <x v="28"/>
          </reference>
          <reference field="8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1" count="1" selected="0">
            <x v="1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1" count="1" selected="0">
            <x v="1"/>
          </reference>
          <reference field="2" count="2">
            <x v="0"/>
            <x v="26"/>
          </reference>
          <reference field="8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1" count="1" selected="0">
            <x v="1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1" count="1" selected="0">
            <x v="1"/>
          </reference>
          <reference field="2" count="1">
            <x v="20"/>
          </reference>
          <reference field="8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1" count="1" selected="0">
            <x v="1"/>
          </reference>
          <reference field="2" count="2">
            <x v="13"/>
            <x v="17"/>
          </reference>
          <reference field="8" count="1" selected="0">
            <x v="4"/>
          </reference>
        </references>
      </pivotArea>
    </format>
    <format dxfId="95">
      <pivotArea dataOnly="0" labelOnly="1" outline="0" fieldPosition="0">
        <references count="3">
          <reference field="1" count="1" selected="0">
            <x v="2"/>
          </reference>
          <reference field="2" count="2">
            <x v="22"/>
            <x v="24"/>
          </reference>
          <reference field="8" count="1" selected="0">
            <x v="0"/>
          </reference>
        </references>
      </pivotArea>
    </format>
    <format dxfId="94">
      <pivotArea dataOnly="0" labelOnly="1" outline="0" fieldPosition="0">
        <references count="3">
          <reference field="1" count="1" selected="0">
            <x v="2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93">
      <pivotArea dataOnly="0" labelOnly="1" outline="0" fieldPosition="0">
        <references count="3">
          <reference field="1" count="1" selected="0">
            <x v="2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1" count="1" selected="0">
            <x v="2"/>
          </reference>
          <reference field="2" count="2">
            <x v="19"/>
            <x v="23"/>
          </reference>
          <reference field="8" count="1" selected="0">
            <x v="4"/>
          </reference>
        </references>
      </pivotArea>
    </format>
    <format dxfId="91">
      <pivotArea dataOnly="0" labelOnly="1" outline="0" axis="axisValues" fieldPosition="0"/>
    </format>
    <format dxfId="90">
      <pivotArea dataOnly="0" labelOnly="1" outline="0" fieldPosition="0">
        <references count="1">
          <reference field="2" count="0"/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9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laDinámica5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chartFormat="1">
  <location ref="A7:B20" firstHeaderRow="1" firstDataRow="1" firstDataCol="1"/>
  <pivotFields count="36">
    <pivotField showAll="0"/>
    <pivotField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 sortType="ascending">
      <items count="26">
        <item m="1" x="17"/>
        <item m="1" x="23"/>
        <item m="1" x="16"/>
        <item m="1" x="21"/>
        <item m="1" x="24"/>
        <item m="1" x="15"/>
        <item m="1" x="12"/>
        <item m="1" x="22"/>
        <item x="5"/>
        <item m="1" x="19"/>
        <item m="1" x="14"/>
        <item m="1" x="18"/>
        <item x="3"/>
        <item x="0"/>
        <item x="1"/>
        <item x="2"/>
        <item m="1" x="20"/>
        <item x="9"/>
        <item x="10"/>
        <item m="1" x="13"/>
        <item x="4"/>
        <item x="7"/>
        <item x="8"/>
        <item x="11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6">
        <item x="0"/>
        <item x="3"/>
        <item x="1"/>
        <item x="2"/>
        <item x="4"/>
        <item t="default"/>
      </items>
    </pivotField>
    <pivotField dragToRow="0" dragToCol="0" dragToPage="0" showAll="0" defaultSubtotal="0"/>
  </pivotFields>
  <rowFields count="1">
    <field x="33"/>
  </rowFields>
  <rowItems count="13">
    <i>
      <x v="15"/>
    </i>
    <i>
      <x v="18"/>
    </i>
    <i>
      <x v="17"/>
    </i>
    <i>
      <x v="8"/>
    </i>
    <i>
      <x v="20"/>
    </i>
    <i>
      <x v="22"/>
    </i>
    <i>
      <x v="24"/>
    </i>
    <i>
      <x v="23"/>
    </i>
    <i>
      <x v="13"/>
    </i>
    <i>
      <x v="14"/>
    </i>
    <i>
      <x v="21"/>
    </i>
    <i>
      <x v="12"/>
    </i>
    <i t="grand">
      <x/>
    </i>
  </rowItems>
  <colItems count="1">
    <i/>
  </colItems>
  <dataFields count="1">
    <dataField name="Promedio de PERCENTIL" fld="32" subtotal="average" baseField="0" baseItem="0" numFmtId="168"/>
  </dataFields>
  <formats count="5">
    <format dxfId="89">
      <pivotArea dataOnly="0" labelOnly="1" fieldPosition="0">
        <references count="1">
          <reference field="33" count="0"/>
        </references>
      </pivotArea>
    </format>
    <format dxfId="88">
      <pivotArea dataOnly="0" labelOnly="1" fieldPosition="0">
        <references count="1">
          <reference field="33" count="0"/>
        </references>
      </pivotArea>
    </format>
    <format dxfId="87">
      <pivotArea outline="0" collapsedLevelsAreSubtotals="1" fieldPosition="0"/>
    </format>
    <format dxfId="86">
      <pivotArea outline="0" collapsedLevelsAreSubtotals="1" fieldPosition="0"/>
    </format>
    <format dxfId="85">
      <pivotArea outline="0" collapsedLevelsAreSubtotals="1" fieldPosition="0"/>
    </format>
  </formats>
  <chartFormats count="1"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Dinámica1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3:C15" firstHeaderRow="1" firstDataRow="1" firstDataCol="2"/>
  <pivotFields count="11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0"/>
        <item x="8"/>
        <item x="1"/>
        <item x="9"/>
        <item x="3"/>
        <item x="10"/>
        <item x="5"/>
        <item x="6"/>
        <item x="11"/>
        <item x="7"/>
        <item x="2"/>
        <item x="4"/>
      </items>
    </pivotField>
    <pivotField axis="axisRow" compact="0" outline="0" showAll="0" defaultSubtotal="0">
      <items count="2">
        <item x="1"/>
        <item x="0"/>
      </items>
    </pivotField>
    <pivotField dataField="1" compact="0" numFmtId="165" outline="0" showAll="0" defaultSubtotal="0"/>
    <pivotField compact="0" numFmtId="166" outline="0" showAll="0" defaultSubtotal="0"/>
  </pivotFields>
  <rowFields count="2">
    <field x="8"/>
    <field x="7"/>
  </rowFields>
  <rowItems count="12">
    <i>
      <x/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1"/>
      <x/>
    </i>
    <i r="1">
      <x v="1"/>
    </i>
    <i r="1">
      <x v="3"/>
    </i>
    <i r="1">
      <x v="11"/>
    </i>
  </rowItems>
  <colItems count="1">
    <i/>
  </colItems>
  <dataFields count="1">
    <dataField name="Promedio de Puntaje Ponderado" fld="9" subtotal="average" baseField="7" baseItem="2"/>
  </dataFields>
  <formats count="3">
    <format dxfId="47">
      <pivotArea outline="0" collapsedLevelsAreSubtotals="1" fieldPosition="0"/>
    </format>
    <format dxfId="46">
      <pivotArea outline="0" fieldPosition="0">
        <references count="2">
          <reference field="7" count="1" selected="0">
            <x v="8"/>
          </reference>
          <reference field="8" count="1" selected="0">
            <x v="0"/>
          </reference>
        </references>
      </pivotArea>
    </format>
    <format dxfId="45">
      <pivotArea dataOnly="0" labelOnly="1" outline="0" fieldPosition="0">
        <references count="2">
          <reference field="7" count="1">
            <x v="8"/>
          </reference>
          <reference field="8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Dinámica3" cacheId="7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6" indent="0" compact="0" compactData="0" multipleFieldFilters="0">
  <location ref="A3:D166" firstHeaderRow="1" firstDataRow="1" firstDataCol="4"/>
  <pivotFields count="36"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axis="axisRow" compact="0" outline="0" showAll="0" defaultSubtotal="0">
      <items count="3">
        <item x="2"/>
        <item x="0"/>
        <item x="1"/>
      </items>
    </pivotField>
    <pivotField axis="axisRow" compact="0" outline="0" showAll="0" defaultSubtotal="0">
      <items count="159">
        <item x="0"/>
        <item x="44"/>
        <item x="113"/>
        <item x="76"/>
        <item x="1"/>
        <item x="83"/>
        <item x="79"/>
        <item x="147"/>
        <item x="148"/>
        <item x="129"/>
        <item x="35"/>
        <item x="140"/>
        <item x="67"/>
        <item x="77"/>
        <item x="81"/>
        <item x="101"/>
        <item x="85"/>
        <item x="70"/>
        <item x="69"/>
        <item x="71"/>
        <item x="30"/>
        <item x="36"/>
        <item x="52"/>
        <item x="112"/>
        <item x="58"/>
        <item x="19"/>
        <item x="33"/>
        <item x="96"/>
        <item x="34"/>
        <item x="153"/>
        <item x="13"/>
        <item x="14"/>
        <item x="146"/>
        <item x="145"/>
        <item x="121"/>
        <item x="117"/>
        <item x="56"/>
        <item x="20"/>
        <item x="139"/>
        <item x="137"/>
        <item x="108"/>
        <item x="111"/>
        <item x="49"/>
        <item x="107"/>
        <item x="116"/>
        <item x="134"/>
        <item x="128"/>
        <item x="126"/>
        <item x="156"/>
        <item x="10"/>
        <item x="142"/>
        <item x="151"/>
        <item x="157"/>
        <item x="75"/>
        <item x="133"/>
        <item x="51"/>
        <item x="102"/>
        <item x="149"/>
        <item x="38"/>
        <item x="43"/>
        <item x="158"/>
        <item x="32"/>
        <item x="104"/>
        <item x="80"/>
        <item x="103"/>
        <item x="105"/>
        <item x="29"/>
        <item x="86"/>
        <item x="4"/>
        <item x="46"/>
        <item x="94"/>
        <item x="62"/>
        <item x="110"/>
        <item x="135"/>
        <item x="123"/>
        <item x="73"/>
        <item x="136"/>
        <item x="8"/>
        <item x="6"/>
        <item x="63"/>
        <item x="37"/>
        <item x="66"/>
        <item x="16"/>
        <item x="138"/>
        <item x="3"/>
        <item x="114"/>
        <item x="93"/>
        <item x="106"/>
        <item x="152"/>
        <item x="109"/>
        <item x="97"/>
        <item x="141"/>
        <item x="47"/>
        <item x="84"/>
        <item x="78"/>
        <item x="155"/>
        <item x="64"/>
        <item x="130"/>
        <item x="100"/>
        <item x="55"/>
        <item x="98"/>
        <item x="132"/>
        <item x="72"/>
        <item x="21"/>
        <item x="60"/>
        <item x="131"/>
        <item x="59"/>
        <item x="119"/>
        <item x="68"/>
        <item x="5"/>
        <item x="45"/>
        <item x="115"/>
        <item x="18"/>
        <item x="82"/>
        <item x="154"/>
        <item x="31"/>
        <item x="87"/>
        <item x="61"/>
        <item x="28"/>
        <item x="9"/>
        <item x="48"/>
        <item x="99"/>
        <item x="24"/>
        <item x="143"/>
        <item x="54"/>
        <item x="23"/>
        <item x="7"/>
        <item x="53"/>
        <item x="57"/>
        <item x="74"/>
        <item x="118"/>
        <item x="41"/>
        <item x="89"/>
        <item x="90"/>
        <item x="50"/>
        <item x="120"/>
        <item x="17"/>
        <item x="27"/>
        <item x="124"/>
        <item x="42"/>
        <item x="22"/>
        <item x="122"/>
        <item x="40"/>
        <item x="65"/>
        <item x="2"/>
        <item x="92"/>
        <item x="95"/>
        <item x="150"/>
        <item x="39"/>
        <item x="11"/>
        <item x="12"/>
        <item x="26"/>
        <item x="88"/>
        <item x="25"/>
        <item x="15"/>
        <item x="127"/>
        <item x="91"/>
        <item x="144"/>
        <item x="125"/>
      </items>
    </pivotField>
    <pivotField axis="axisRow" compact="0" outline="0" showAll="0" defaultSubtotal="0">
      <items count="34">
        <item x="0"/>
        <item x="1"/>
        <item x="22"/>
        <item x="25"/>
        <item x="16"/>
        <item m="1" x="29"/>
        <item m="1" x="33"/>
        <item x="23"/>
        <item x="24"/>
        <item x="10"/>
        <item x="28"/>
        <item m="1" x="31"/>
        <item x="4"/>
        <item x="6"/>
        <item x="8"/>
        <item x="27"/>
        <item x="15"/>
        <item x="3"/>
        <item x="18"/>
        <item x="26"/>
        <item m="1" x="30"/>
        <item x="11"/>
        <item x="9"/>
        <item x="19"/>
        <item x="7"/>
        <item x="17"/>
        <item x="2"/>
        <item x="20"/>
        <item m="1" x="32"/>
        <item x="5"/>
        <item x="14"/>
        <item x="21"/>
        <item x="12"/>
        <item x="13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5">
        <item m="1" x="17"/>
        <item m="1" x="23"/>
        <item m="1" x="20"/>
        <item m="1" x="16"/>
        <item m="1" x="21"/>
        <item x="10"/>
        <item m="1" x="24"/>
        <item m="1" x="13"/>
        <item x="2"/>
        <item m="1" x="15"/>
        <item m="1" x="12"/>
        <item m="1" x="22"/>
        <item x="5"/>
        <item x="1"/>
        <item x="0"/>
        <item x="3"/>
        <item m="1" x="19"/>
        <item m="1" x="14"/>
        <item x="9"/>
        <item m="1" x="18"/>
        <item x="4"/>
        <item x="7"/>
        <item x="8"/>
        <item x="11"/>
        <item x="6"/>
      </items>
    </pivotField>
    <pivotField compact="0" outline="0" showAll="0" defaultSubtotal="0"/>
    <pivotField compact="0" outline="0" dragToRow="0" dragToCol="0" dragToPage="0" showAll="0" defaultSubtotal="0"/>
  </pivotFields>
  <rowFields count="4">
    <field x="9"/>
    <field x="33"/>
    <field x="11"/>
    <field x="10"/>
  </rowFields>
  <rowItems count="163">
    <i>
      <x/>
      <x v="5"/>
      <x v="7"/>
      <x v="35"/>
    </i>
    <i r="3">
      <x v="67"/>
    </i>
    <i r="1">
      <x v="8"/>
      <x v="4"/>
      <x v="24"/>
    </i>
    <i r="3">
      <x v="25"/>
    </i>
    <i r="2">
      <x v="30"/>
      <x v="34"/>
    </i>
    <i r="3">
      <x v="85"/>
    </i>
    <i r="3">
      <x v="87"/>
    </i>
    <i r="3">
      <x v="153"/>
    </i>
    <i r="3">
      <x v="154"/>
    </i>
    <i r="1">
      <x v="13"/>
      <x v="2"/>
      <x v="10"/>
    </i>
    <i r="3">
      <x v="11"/>
    </i>
    <i r="3">
      <x v="12"/>
    </i>
    <i r="3">
      <x v="57"/>
    </i>
    <i r="3">
      <x v="58"/>
    </i>
    <i r="3">
      <x v="63"/>
    </i>
    <i r="2">
      <x v="16"/>
      <x v="82"/>
    </i>
    <i r="3">
      <x v="83"/>
    </i>
    <i r="1">
      <x v="18"/>
      <x v="18"/>
      <x v="6"/>
    </i>
    <i r="3">
      <x v="72"/>
    </i>
    <i r="1">
      <x v="21"/>
      <x v="15"/>
      <x v="29"/>
    </i>
    <i r="3">
      <x v="117"/>
    </i>
    <i r="2">
      <x v="27"/>
      <x v="81"/>
    </i>
    <i r="3">
      <x v="88"/>
    </i>
    <i r="3">
      <x v="139"/>
    </i>
    <i r="3">
      <x v="151"/>
    </i>
    <i r="2">
      <x v="32"/>
      <x v="21"/>
    </i>
    <i r="3">
      <x v="30"/>
    </i>
    <i r="3">
      <x v="55"/>
    </i>
    <i r="3">
      <x v="59"/>
    </i>
    <i r="3">
      <x v="60"/>
    </i>
    <i r="3">
      <x v="61"/>
    </i>
    <i r="3">
      <x v="66"/>
    </i>
    <i r="3">
      <x v="131"/>
    </i>
    <i r="2">
      <x v="33"/>
      <x v="13"/>
    </i>
    <i r="3">
      <x v="31"/>
    </i>
    <i r="3">
      <x v="64"/>
    </i>
    <i r="3">
      <x v="65"/>
    </i>
    <i r="3">
      <x v="102"/>
    </i>
    <i r="3">
      <x v="104"/>
    </i>
    <i r="3">
      <x v="118"/>
    </i>
    <i r="3">
      <x v="135"/>
    </i>
    <i r="3">
      <x v="136"/>
    </i>
    <i r="3">
      <x v="137"/>
    </i>
    <i r="3">
      <x v="138"/>
    </i>
    <i r="3">
      <x v="152"/>
    </i>
    <i r="1">
      <x v="22"/>
      <x v="25"/>
      <x v="7"/>
    </i>
    <i r="3">
      <x v="14"/>
    </i>
    <i r="3">
      <x v="36"/>
    </i>
    <i r="3">
      <x v="37"/>
    </i>
    <i r="3">
      <x v="38"/>
    </i>
    <i r="3">
      <x v="40"/>
    </i>
    <i r="3">
      <x v="52"/>
    </i>
    <i r="3">
      <x v="56"/>
    </i>
    <i r="3">
      <x v="114"/>
    </i>
    <i r="3">
      <x v="115"/>
    </i>
    <i r="3">
      <x v="116"/>
    </i>
    <i r="3">
      <x v="128"/>
    </i>
    <i r="3">
      <x v="129"/>
    </i>
    <i r="3">
      <x v="130"/>
    </i>
    <i r="1">
      <x v="23"/>
      <x v="8"/>
      <x v="8"/>
    </i>
    <i r="3">
      <x v="86"/>
    </i>
    <i r="3">
      <x v="89"/>
    </i>
    <i r="3">
      <x v="90"/>
    </i>
    <i r="3">
      <x v="91"/>
    </i>
    <i r="3">
      <x v="100"/>
    </i>
    <i r="3">
      <x v="105"/>
    </i>
    <i r="3">
      <x v="106"/>
    </i>
    <i r="3">
      <x v="107"/>
    </i>
    <i r="3">
      <x v="108"/>
    </i>
    <i r="3">
      <x v="134"/>
    </i>
    <i r="1">
      <x v="24"/>
      <x v="3"/>
      <x v="18"/>
    </i>
    <i r="3">
      <x v="22"/>
    </i>
    <i r="3">
      <x v="132"/>
    </i>
    <i r="3">
      <x v="158"/>
    </i>
    <i r="2">
      <x v="21"/>
      <x v="19"/>
    </i>
    <i r="3">
      <x v="101"/>
    </i>
    <i r="3">
      <x v="133"/>
    </i>
    <i r="3">
      <x v="142"/>
    </i>
    <i r="3">
      <x v="156"/>
    </i>
    <i r="2">
      <x v="31"/>
      <x v="17"/>
    </i>
    <i r="3">
      <x v="20"/>
    </i>
    <i r="3">
      <x v="23"/>
    </i>
    <i r="3">
      <x v="27"/>
    </i>
    <i r="3">
      <x v="28"/>
    </i>
    <i r="3">
      <x v="32"/>
    </i>
    <i r="3">
      <x v="41"/>
    </i>
    <i r="3">
      <x v="42"/>
    </i>
    <i r="3">
      <x v="53"/>
    </i>
    <i r="3">
      <x v="54"/>
    </i>
    <i r="3">
      <x v="62"/>
    </i>
    <i>
      <x v="1"/>
      <x v="5"/>
      <x v="7"/>
      <x v="39"/>
    </i>
    <i r="3">
      <x v="73"/>
    </i>
    <i r="1">
      <x v="8"/>
      <x v="17"/>
      <x v="84"/>
    </i>
    <i r="1">
      <x v="12"/>
      <x v="13"/>
      <x v="75"/>
    </i>
    <i r="3">
      <x v="76"/>
    </i>
    <i r="3">
      <x v="78"/>
    </i>
    <i r="3">
      <x v="79"/>
    </i>
    <i r="3">
      <x v="80"/>
    </i>
    <i r="1">
      <x v="13"/>
      <x v="9"/>
      <x v="103"/>
    </i>
    <i r="3">
      <x v="141"/>
    </i>
    <i r="2">
      <x v="26"/>
      <x v="144"/>
    </i>
    <i r="3">
      <x v="145"/>
    </i>
    <i r="3">
      <x v="147"/>
    </i>
    <i r="1">
      <x v="14"/>
      <x/>
      <x/>
    </i>
    <i r="3">
      <x v="1"/>
    </i>
    <i r="3">
      <x v="2"/>
    </i>
    <i r="2">
      <x v="1"/>
      <x v="3"/>
    </i>
    <i r="3">
      <x v="4"/>
    </i>
    <i r="3">
      <x v="5"/>
    </i>
    <i r="3">
      <x v="26"/>
    </i>
    <i r="1">
      <x v="15"/>
      <x v="12"/>
      <x v="68"/>
    </i>
    <i r="3">
      <x v="69"/>
    </i>
    <i r="3">
      <x v="70"/>
    </i>
    <i r="3">
      <x v="71"/>
    </i>
    <i r="1">
      <x v="18"/>
      <x v="18"/>
      <x v="140"/>
    </i>
    <i r="1">
      <x v="20"/>
      <x v="29"/>
      <x v="45"/>
    </i>
    <i r="3">
      <x v="47"/>
    </i>
    <i r="3">
      <x v="109"/>
    </i>
    <i r="3">
      <x v="110"/>
    </i>
    <i r="3">
      <x v="111"/>
    </i>
    <i r="3">
      <x v="112"/>
    </i>
    <i r="3">
      <x v="113"/>
    </i>
    <i>
      <x v="2"/>
      <x v="5"/>
      <x v="7"/>
      <x v="35"/>
    </i>
    <i r="3">
      <x v="67"/>
    </i>
    <i r="3">
      <x v="74"/>
    </i>
    <i r="3">
      <x v="120"/>
    </i>
    <i r="3">
      <x v="121"/>
    </i>
    <i r="1">
      <x v="8"/>
      <x v="17"/>
      <x v="84"/>
    </i>
    <i r="1">
      <x v="12"/>
      <x v="14"/>
      <x v="77"/>
    </i>
    <i r="1">
      <x v="13"/>
      <x v="9"/>
      <x v="49"/>
    </i>
    <i r="3">
      <x v="50"/>
    </i>
    <i r="2">
      <x v="10"/>
      <x v="46"/>
    </i>
    <i r="3">
      <x v="48"/>
    </i>
    <i r="3">
      <x v="51"/>
    </i>
    <i r="2">
      <x v="24"/>
      <x v="15"/>
    </i>
    <i r="3">
      <x v="16"/>
    </i>
    <i r="3">
      <x v="125"/>
    </i>
    <i r="3">
      <x v="126"/>
    </i>
    <i r="3">
      <x v="127"/>
    </i>
    <i r="2">
      <x v="26"/>
      <x v="143"/>
    </i>
    <i r="3">
      <x v="146"/>
    </i>
    <i r="3">
      <x v="148"/>
    </i>
    <i r="3">
      <x v="149"/>
    </i>
    <i r="1">
      <x v="15"/>
      <x v="22"/>
      <x v="119"/>
    </i>
    <i r="1">
      <x v="18"/>
      <x v="19"/>
      <x v="43"/>
    </i>
    <i r="3">
      <x v="44"/>
    </i>
    <i r="3">
      <x v="93"/>
    </i>
    <i r="3">
      <x v="94"/>
    </i>
    <i r="3">
      <x v="95"/>
    </i>
    <i r="3">
      <x v="96"/>
    </i>
    <i r="3">
      <x v="97"/>
    </i>
    <i r="3">
      <x v="98"/>
    </i>
    <i r="3">
      <x v="99"/>
    </i>
    <i r="2">
      <x v="23"/>
      <x v="122"/>
    </i>
    <i r="3">
      <x v="123"/>
    </i>
    <i r="3">
      <x v="124"/>
    </i>
    <i r="1">
      <x v="20"/>
      <x v="29"/>
      <x v="33"/>
    </i>
    <i r="3">
      <x v="47"/>
    </i>
    <i r="1">
      <x v="24"/>
      <x v="21"/>
      <x v="9"/>
    </i>
    <i r="3">
      <x v="92"/>
    </i>
    <i r="3">
      <x v="150"/>
    </i>
    <i r="3">
      <x v="155"/>
    </i>
    <i r="3">
      <x v="157"/>
    </i>
  </rowItems>
  <colItems count="1">
    <i/>
  </colItems>
  <formats count="10">
    <format dxfId="44">
      <pivotArea dataOnly="0" labelOnly="1" outline="0" fieldPosition="0">
        <references count="1">
          <reference field="33" count="0"/>
        </references>
      </pivotArea>
    </format>
    <format dxfId="43">
      <pivotArea dataOnly="0" labelOnly="1" outline="0" fieldPosition="0">
        <references count="1">
          <reference field="33" count="0"/>
        </references>
      </pivotArea>
    </format>
    <format dxfId="42">
      <pivotArea dataOnly="0" labelOnly="1" outline="0" fieldPosition="0">
        <references count="1">
          <reference field="33" count="0"/>
        </references>
      </pivotArea>
    </format>
    <format dxfId="41">
      <pivotArea dataOnly="0" labelOnly="1" outline="0" fieldPosition="0">
        <references count="1">
          <reference field="11" count="0"/>
        </references>
      </pivotArea>
    </format>
    <format dxfId="40">
      <pivotArea dataOnly="0" labelOnly="1" outline="0" fieldPosition="0">
        <references count="1">
          <reference field="11" count="0"/>
        </references>
      </pivotArea>
    </format>
    <format dxfId="39">
      <pivotArea dataOnly="0" labelOnly="1" outline="0" fieldPosition="0">
        <references count="1">
          <reference field="11" count="0"/>
        </references>
      </pivotArea>
    </format>
    <format dxfId="38">
      <pivotArea dataOnly="0" labelOnly="1" outline="0" fieldPosition="0">
        <references count="1">
          <reference field="10" count="0"/>
        </references>
      </pivotArea>
    </format>
    <format dxfId="37">
      <pivotArea dataOnly="0" labelOnly="1" outline="0" fieldPosition="0">
        <references count="1">
          <reference field="10" count="0"/>
        </references>
      </pivotArea>
    </format>
    <format dxfId="36">
      <pivotArea dataOnly="0" labelOnly="1" outline="0" fieldPosition="0">
        <references count="1">
          <reference field="10" count="0"/>
        </references>
      </pivotArea>
    </format>
    <format dxfId="35">
      <pivotArea dataOnly="0" labelOnly="1" outline="0" fieldPosition="0">
        <references count="1">
          <reference field="9" count="0"/>
        </references>
      </pivotArea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Dinámica1" cacheId="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 chartFormat="1">
  <location ref="A3:C46" firstHeaderRow="1" firstDataRow="1" firstDataCol="2"/>
  <pivotFields count="11">
    <pivotField compact="0" outline="0" showAll="0" defaultSubtotal="0"/>
    <pivotField axis="axisRow" compact="0" outline="0" showAll="0" sortType="ascending" defaultSubtotal="0">
      <items count="29">
        <item x="27"/>
        <item x="7"/>
        <item x="5"/>
        <item x="17"/>
        <item x="3"/>
        <item x="28"/>
        <item x="0"/>
        <item x="1"/>
        <item x="18"/>
        <item x="8"/>
        <item x="11"/>
        <item x="21"/>
        <item x="26"/>
        <item x="19"/>
        <item x="22"/>
        <item x="12"/>
        <item x="24"/>
        <item x="6"/>
        <item x="2"/>
        <item x="20"/>
        <item x="9"/>
        <item x="14"/>
        <item x="25"/>
        <item x="13"/>
        <item x="23"/>
        <item x="4"/>
        <item x="10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4"/>
        <item x="3"/>
        <item x="2"/>
        <item x="1"/>
        <item x="0"/>
      </items>
    </pivotField>
    <pivotField compact="0" outline="0" showAll="0" defaultSubtotal="0"/>
    <pivotField compact="0" outline="0" subtotalTop="0" showAll="0" defaultSubtotal="0"/>
    <pivotField compact="0" numFmtId="165" outline="0" showAll="0" defaultSubtotal="0"/>
    <pivotField dataField="1" compact="0" numFmtId="166" outline="0" showAll="0" defaultSubtotal="0"/>
  </pivotFields>
  <rowFields count="2">
    <field x="6"/>
    <field x="1"/>
  </rowFields>
  <rowItems count="43">
    <i>
      <x/>
      <x v="24"/>
    </i>
    <i r="1">
      <x v="16"/>
    </i>
    <i r="1">
      <x v="22"/>
    </i>
    <i r="1">
      <x v="12"/>
    </i>
    <i r="1">
      <x/>
    </i>
    <i r="1">
      <x v="26"/>
    </i>
    <i r="1">
      <x v="1"/>
    </i>
    <i r="1">
      <x v="5"/>
    </i>
    <i r="1">
      <x v="6"/>
    </i>
    <i>
      <x v="1"/>
      <x v="19"/>
    </i>
    <i r="1">
      <x v="8"/>
    </i>
    <i r="1">
      <x v="28"/>
    </i>
    <i r="1">
      <x v="20"/>
    </i>
    <i r="1">
      <x v="17"/>
    </i>
    <i r="1">
      <x v="11"/>
    </i>
    <i r="1">
      <x v="14"/>
    </i>
    <i r="1">
      <x v="25"/>
    </i>
    <i r="1">
      <x v="9"/>
    </i>
    <i>
      <x v="2"/>
      <x v="27"/>
    </i>
    <i r="1">
      <x v="28"/>
    </i>
    <i r="1">
      <x v="21"/>
    </i>
    <i r="1">
      <x v="3"/>
    </i>
    <i r="1">
      <x v="7"/>
    </i>
    <i r="1">
      <x v="2"/>
    </i>
    <i r="1">
      <x v="8"/>
    </i>
    <i r="1">
      <x v="13"/>
    </i>
    <i>
      <x v="3"/>
      <x v="9"/>
    </i>
    <i r="1">
      <x v="20"/>
    </i>
    <i r="1">
      <x v="4"/>
    </i>
    <i r="1">
      <x v="7"/>
    </i>
    <i r="1">
      <x v="26"/>
    </i>
    <i r="1">
      <x v="10"/>
    </i>
    <i r="1">
      <x v="15"/>
    </i>
    <i r="1">
      <x v="23"/>
    </i>
    <i r="1">
      <x v="21"/>
    </i>
    <i>
      <x v="4"/>
      <x v="6"/>
    </i>
    <i r="1">
      <x v="7"/>
    </i>
    <i r="1">
      <x v="25"/>
    </i>
    <i r="1">
      <x v="4"/>
    </i>
    <i r="1">
      <x v="2"/>
    </i>
    <i r="1">
      <x v="17"/>
    </i>
    <i r="1">
      <x v="18"/>
    </i>
    <i r="1">
      <x v="1"/>
    </i>
  </rowItems>
  <colItems count="1">
    <i/>
  </colItems>
  <dataFields count="1">
    <dataField name="Máx. de PERCENTIL" fld="10" subtotal="max" baseField="1" baseItem="18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Dinámica4" cacheId="9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6" indent="0" compact="0" compactData="0" multipleFieldFilters="0" chartFormat="1">
  <location ref="A6:C27" firstHeaderRow="1" firstDataRow="1" firstDataCol="2"/>
  <pivotFields count="11">
    <pivotField compact="0" outline="0" showAll="0" defaultSubtotal="0">
      <items count="3">
        <item x="0"/>
        <item h="1" x="1"/>
        <item h="1" x="2"/>
      </items>
    </pivotField>
    <pivotField axis="axisRow" compact="0" outline="0" showAll="0" sortType="descending" defaultSubtotal="0">
      <items count="29">
        <item x="27"/>
        <item x="7"/>
        <item x="5"/>
        <item x="17"/>
        <item x="3"/>
        <item x="28"/>
        <item x="0"/>
        <item x="1"/>
        <item x="18"/>
        <item x="8"/>
        <item x="11"/>
        <item x="21"/>
        <item x="26"/>
        <item x="19"/>
        <item x="22"/>
        <item x="12"/>
        <item x="24"/>
        <item x="6"/>
        <item x="2"/>
        <item x="20"/>
        <item x="9"/>
        <item x="14"/>
        <item x="25"/>
        <item x="13"/>
        <item x="23"/>
        <item x="4"/>
        <item x="10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4"/>
        <item x="3"/>
        <item x="2"/>
        <item x="1"/>
        <item x="0"/>
      </items>
    </pivotField>
    <pivotField compact="0" outline="0" subtotalTop="0" showAll="0" defaultSubtotal="0"/>
    <pivotField compact="0" outline="0" subtotalTop="0" showAll="0" defaultSubtotal="0"/>
    <pivotField compact="0" numFmtId="165" outline="0" subtotalTop="0" showAll="0" defaultSubtotal="0"/>
    <pivotField dataField="1" compact="0" numFmtId="166" outline="0" subtotalTop="0" showAll="0" defaultSubtotal="0"/>
  </pivotFields>
  <rowFields count="2">
    <field x="6"/>
    <field x="1"/>
  </rowFields>
  <rowItems count="21">
    <i>
      <x/>
      <x v="6"/>
    </i>
    <i r="1">
      <x v="5"/>
    </i>
    <i r="1">
      <x v="16"/>
    </i>
    <i>
      <x v="1"/>
      <x v="25"/>
    </i>
    <i r="1">
      <x v="11"/>
    </i>
    <i r="1">
      <x v="28"/>
    </i>
    <i r="1">
      <x v="8"/>
    </i>
    <i>
      <x v="2"/>
      <x v="8"/>
    </i>
    <i r="1">
      <x v="2"/>
    </i>
    <i r="1">
      <x v="3"/>
    </i>
    <i r="1">
      <x v="21"/>
    </i>
    <i r="1">
      <x v="28"/>
    </i>
    <i r="1">
      <x v="27"/>
    </i>
    <i>
      <x v="3"/>
      <x v="15"/>
    </i>
    <i r="1">
      <x v="7"/>
    </i>
    <i r="1">
      <x v="4"/>
    </i>
    <i>
      <x v="4"/>
      <x v="18"/>
    </i>
    <i r="1">
      <x v="2"/>
    </i>
    <i r="1">
      <x v="25"/>
    </i>
    <i r="1">
      <x v="4"/>
    </i>
    <i r="1">
      <x v="6"/>
    </i>
  </rowItems>
  <colItems count="1">
    <i/>
  </colItems>
  <dataFields count="1">
    <dataField name="Máx. de PERCENTIL" fld="10" subtotal="max" baseField="1" baseItem="6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laDinámica3" cacheId="11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6" indent="0" compact="0" compactData="0" multipleFieldFilters="0" chartFormat="1">
  <location ref="B4:E14" firstHeaderRow="1" firstDataRow="1" firstDataCol="3" rowPageCount="1" colPageCount="1"/>
  <pivotFields count="12">
    <pivotField axis="axisPage" compact="0" outline="0" multipleItemSelectionAllowed="1" showAll="0" defaultSubtotal="0">
      <items count="4">
        <item x="0"/>
        <item h="1" x="2"/>
        <item h="1" x="1"/>
        <item h="1" x="3"/>
      </items>
    </pivotField>
    <pivotField compact="0" outline="0" showAll="0" defaultSubtotal="0">
      <items count="4">
        <item x="3"/>
        <item x="0"/>
        <item x="1"/>
        <item x="2"/>
      </items>
    </pivotField>
    <pivotField axis="axisRow" compact="0" outline="0" showAll="0" defaultSubtotal="0">
      <items count="3">
        <item h="1" x="2"/>
        <item x="0"/>
        <item h="1" x="1"/>
      </items>
    </pivotField>
    <pivotField axis="axisRow" compact="0" outline="0" showAll="0" defaultSubtotal="0">
      <items count="29">
        <item x="23"/>
        <item x="2"/>
        <item x="5"/>
        <item x="11"/>
        <item x="3"/>
        <item x="25"/>
        <item x="24"/>
        <item x="9"/>
        <item x="12"/>
        <item x="6"/>
        <item x="28"/>
        <item x="20"/>
        <item x="22"/>
        <item x="8"/>
        <item x="15"/>
        <item x="26"/>
        <item x="18"/>
        <item x="17"/>
        <item x="0"/>
        <item x="27"/>
        <item x="16"/>
        <item x="7"/>
        <item x="21"/>
        <item x="1"/>
        <item x="19"/>
        <item x="4"/>
        <item x="10"/>
        <item x="13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">
        <item x="4"/>
        <item x="3"/>
        <item x="2"/>
        <item x="1"/>
        <item x="0"/>
      </items>
    </pivotField>
    <pivotField compact="0" outline="0" subtotalTop="0" showAll="0" defaultSubtotal="0"/>
    <pivotField compact="0" numFmtId="165" outline="0" subtotalTop="0" showAll="0" defaultSubtotal="0"/>
    <pivotField dataField="1" compact="0" numFmtId="166" outline="0" subtotalTop="0" showAll="0" defaultSubtotal="0"/>
  </pivotFields>
  <rowFields count="3">
    <field x="2"/>
    <field x="8"/>
    <field x="3"/>
  </rowFields>
  <rowItems count="10">
    <i>
      <x v="1"/>
      <x/>
      <x/>
    </i>
    <i r="1">
      <x v="1"/>
      <x v="1"/>
    </i>
    <i r="2">
      <x v="12"/>
    </i>
    <i r="2">
      <x v="26"/>
    </i>
    <i r="1">
      <x v="2"/>
      <x v="17"/>
    </i>
    <i r="2">
      <x v="20"/>
    </i>
    <i r="1">
      <x v="3"/>
      <x v="13"/>
    </i>
    <i r="1">
      <x v="4"/>
      <x v="1"/>
    </i>
    <i r="2">
      <x v="9"/>
    </i>
    <i r="2">
      <x v="18"/>
    </i>
  </rowItems>
  <colItems count="1">
    <i/>
  </colItems>
  <pageFields count="1">
    <pageField fld="0" hier="-1"/>
  </pageFields>
  <dataFields count="1">
    <dataField name="Promedio de PERCENTIL" fld="11" subtotal="average" baseField="3" baseItem="5"/>
  </dataFields>
  <formats count="30">
    <format dxfId="29">
      <pivotArea dataOnly="0" labelOnly="1" outline="0" fieldPosition="0">
        <references count="1">
          <reference field="2" count="0"/>
        </references>
      </pivotArea>
    </format>
    <format dxfId="28">
      <pivotArea dataOnly="0" labelOnly="1" outline="0" fieldPosition="0">
        <references count="1">
          <reference field="2" count="0"/>
        </references>
      </pivotArea>
    </format>
    <format dxfId="27">
      <pivotArea dataOnly="0" labelOnly="1" outline="0" fieldPosition="0">
        <references count="1">
          <reference field="8" count="0"/>
        </references>
      </pivotArea>
    </format>
    <format dxfId="26">
      <pivotArea dataOnly="0" labelOnly="1" outline="0" fieldPosition="0">
        <references count="1">
          <reference field="8" count="0"/>
        </references>
      </pivotArea>
    </format>
    <format dxfId="25">
      <pivotArea dataOnly="0" labelOnly="1" outline="0" fieldPosition="0">
        <references count="1">
          <reference field="3" count="0"/>
        </references>
      </pivotArea>
    </format>
    <format dxfId="24">
      <pivotArea outline="0" collapsedLevelsAreSubtotals="1" fieldPosition="0"/>
    </format>
    <format dxfId="23">
      <pivotArea dataOnly="0" labelOnly="1" outline="0" axis="axisValues" fieldPosition="0"/>
    </format>
    <format dxfId="22">
      <pivotArea field="2" type="button" dataOnly="0" labelOnly="1" outline="0" axis="axisRow" fieldPosition="0"/>
    </format>
    <format dxfId="21">
      <pivotArea field="8" type="button" dataOnly="0" labelOnly="1" outline="0" axis="axisRow" fieldPosition="1"/>
    </format>
    <format dxfId="20">
      <pivotArea field="3" type="button" dataOnly="0" labelOnly="1" outline="0" axis="axisRow" fieldPosition="2"/>
    </format>
    <format dxfId="19">
      <pivotArea dataOnly="0" labelOnly="1" outline="0" axis="axisValues" fieldPosition="0"/>
    </format>
    <format dxfId="18">
      <pivotArea field="2" type="button" dataOnly="0" labelOnly="1" outline="0" axis="axisRow" fieldPosition="0"/>
    </format>
    <format dxfId="17">
      <pivotArea field="8" type="button" dataOnly="0" labelOnly="1" outline="0" axis="axisRow" fieldPosition="1"/>
    </format>
    <format dxfId="16">
      <pivotArea field="3" type="button" dataOnly="0" labelOnly="1" outline="0" axis="axisRow" fieldPosition="2"/>
    </format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dataOnly="0" labelOnly="1" outline="0" fieldPosition="0">
        <references count="1">
          <reference field="2" count="0"/>
        </references>
      </pivotArea>
    </format>
    <format dxfId="12">
      <pivotArea dataOnly="0" labelOnly="1" outline="0" fieldPosition="0">
        <references count="1">
          <reference field="2" count="0"/>
        </references>
      </pivotArea>
    </format>
    <format dxfId="11">
      <pivotArea dataOnly="0" labelOnly="1" outline="0" fieldPosition="0">
        <references count="1">
          <reference field="2" count="0"/>
        </references>
      </pivotArea>
    </format>
    <format dxfId="10">
      <pivotArea dataOnly="0" labelOnly="1" outline="0" fieldPosition="0">
        <references count="1">
          <reference field="0" count="0"/>
        </references>
      </pivotArea>
    </format>
    <format dxfId="9">
      <pivotArea dataOnly="0" labelOnly="1" outline="0" fieldPosition="0">
        <references count="1">
          <reference field="0" count="0"/>
        </references>
      </pivotArea>
    </format>
    <format dxfId="8">
      <pivotArea field="2" type="button" dataOnly="0" labelOnly="1" outline="0" axis="axisRow" fieldPosition="0"/>
    </format>
    <format dxfId="7">
      <pivotArea field="8" type="button" dataOnly="0" labelOnly="1" outline="0" axis="axisRow" fieldPosition="1"/>
    </format>
    <format dxfId="6">
      <pivotArea field="3" type="button" dataOnly="0" labelOnly="1" outline="0" axis="axisRow" fieldPosition="2"/>
    </format>
    <format dxfId="5">
      <pivotArea dataOnly="0" labelOnly="1" outline="0" fieldPosition="0">
        <references count="1">
          <reference field="3" count="0"/>
        </references>
      </pivotArea>
    </format>
    <format dxfId="4">
      <pivotArea outline="0" collapsedLevelsAreSubtotals="1" fieldPosition="0"/>
    </format>
    <format dxfId="3">
      <pivotArea dataOnly="0" labelOnly="1" outline="0" fieldPosition="0">
        <references count="1">
          <reference field="2" count="1">
            <x v="0"/>
          </reference>
        </references>
      </pivotArea>
    </format>
    <format dxfId="2">
      <pivotArea dataOnly="0" labelOnly="1" outline="0" fieldPosition="0">
        <references count="1">
          <reference field="2" count="1">
            <x v="0"/>
          </reference>
        </references>
      </pivotArea>
    </format>
    <format dxfId="1">
      <pivotArea dataOnly="0" labelOnly="1" outline="0" fieldPosition="0">
        <references count="1">
          <reference field="2" count="1">
            <x v="1"/>
          </reference>
        </references>
      </pivotArea>
    </format>
    <format dxfId="0">
      <pivotArea dataOnly="0" labelOnly="1" outline="0" fieldPosition="0">
        <references count="1">
          <reference field="2" count="1">
            <x v="2"/>
          </reference>
        </references>
      </pivotArea>
    </format>
  </formats>
  <chartFormats count="2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1" selected="0">
            <x v="23"/>
          </reference>
          <reference field="8" count="1" selected="0">
            <x v="4"/>
          </reference>
        </references>
      </pivotArea>
    </chartFormat>
  </chart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laDinámica1" cacheId="1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677" firstHeaderRow="1" firstDataRow="1" firstDataCol="1"/>
  <pivotFields count="11"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30"/>
        <item x="17"/>
        <item x="18"/>
        <item x="19"/>
        <item x="20"/>
        <item x="21"/>
        <item m="1" x="32"/>
        <item x="22"/>
        <item x="16"/>
        <item x="23"/>
        <item m="1" x="31"/>
        <item x="24"/>
        <item x="25"/>
        <item x="26"/>
        <item x="27"/>
        <item x="28"/>
        <item x="29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30">
        <item x="6"/>
        <item x="7"/>
        <item x="4"/>
        <item x="27"/>
        <item x="28"/>
        <item x="2"/>
        <item x="0"/>
        <item x="12"/>
        <item x="24"/>
        <item x="13"/>
        <item x="22"/>
        <item x="23"/>
        <item x="20"/>
        <item x="10"/>
        <item x="16"/>
        <item x="18"/>
        <item x="1"/>
        <item x="11"/>
        <item x="26"/>
        <item x="21"/>
        <item x="9"/>
        <item x="25"/>
        <item x="14"/>
        <item x="17"/>
        <item x="15"/>
        <item x="3"/>
        <item x="8"/>
        <item x="19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3">
    <field x="0"/>
    <field x="1"/>
    <field x="2"/>
  </rowFields>
  <rowItems count="674">
    <i>
      <x/>
    </i>
    <i r="1">
      <x/>
    </i>
    <i r="2">
      <x v="2"/>
    </i>
    <i r="2">
      <x v="5"/>
    </i>
    <i r="2">
      <x v="6"/>
    </i>
    <i r="2">
      <x v="16"/>
    </i>
    <i r="2">
      <x v="25"/>
    </i>
    <i r="2">
      <x v="28"/>
    </i>
    <i r="1">
      <x v="1"/>
    </i>
    <i r="2">
      <x/>
    </i>
    <i r="2">
      <x v="1"/>
    </i>
    <i r="2">
      <x v="7"/>
    </i>
    <i r="2">
      <x v="13"/>
    </i>
    <i r="2">
      <x v="17"/>
    </i>
    <i r="2">
      <x v="20"/>
    </i>
    <i r="2">
      <x v="26"/>
    </i>
    <i r="1">
      <x v="2"/>
    </i>
    <i r="2">
      <x v="9"/>
    </i>
    <i r="2">
      <x v="14"/>
    </i>
    <i r="2">
      <x v="22"/>
    </i>
    <i r="2">
      <x v="23"/>
    </i>
    <i r="2">
      <x v="24"/>
    </i>
    <i>
      <x v="1"/>
    </i>
    <i r="1">
      <x/>
    </i>
    <i r="2">
      <x v="5"/>
    </i>
    <i r="2">
      <x v="6"/>
    </i>
    <i r="2">
      <x v="7"/>
    </i>
    <i r="2">
      <x v="15"/>
    </i>
    <i r="2">
      <x v="16"/>
    </i>
    <i r="2">
      <x v="25"/>
    </i>
    <i r="2">
      <x v="27"/>
    </i>
    <i r="2">
      <x v="28"/>
    </i>
    <i r="1">
      <x v="1"/>
    </i>
    <i r="2">
      <x/>
    </i>
    <i r="2">
      <x v="1"/>
    </i>
    <i r="2">
      <x v="12"/>
    </i>
    <i r="2">
      <x v="17"/>
    </i>
    <i r="2">
      <x v="26"/>
    </i>
    <i r="1">
      <x v="2"/>
    </i>
    <i r="2">
      <x v="9"/>
    </i>
    <i r="2">
      <x v="10"/>
    </i>
    <i r="2">
      <x v="14"/>
    </i>
    <i r="2">
      <x v="19"/>
    </i>
    <i r="2">
      <x v="20"/>
    </i>
    <i r="2">
      <x v="22"/>
    </i>
    <i r="2">
      <x v="23"/>
    </i>
    <i r="2">
      <x v="24"/>
    </i>
    <i>
      <x v="2"/>
    </i>
    <i r="1">
      <x/>
    </i>
    <i r="2">
      <x v="2"/>
    </i>
    <i r="2">
      <x v="5"/>
    </i>
    <i r="2">
      <x v="6"/>
    </i>
    <i r="2">
      <x v="8"/>
    </i>
    <i r="2">
      <x v="11"/>
    </i>
    <i r="2">
      <x v="16"/>
    </i>
    <i r="2">
      <x v="25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7"/>
    </i>
    <i r="2">
      <x v="9"/>
    </i>
    <i r="2">
      <x v="14"/>
    </i>
    <i r="2">
      <x v="19"/>
    </i>
    <i r="2">
      <x v="20"/>
    </i>
    <i r="2">
      <x v="21"/>
    </i>
    <i r="2">
      <x v="22"/>
    </i>
    <i r="2">
      <x v="23"/>
    </i>
    <i r="2">
      <x v="24"/>
    </i>
    <i>
      <x v="3"/>
    </i>
    <i r="1">
      <x/>
    </i>
    <i r="2">
      <x v="2"/>
    </i>
    <i r="2">
      <x v="5"/>
    </i>
    <i r="2">
      <x v="6"/>
    </i>
    <i r="2">
      <x v="11"/>
    </i>
    <i r="2">
      <x v="16"/>
    </i>
    <i r="2">
      <x v="18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6"/>
    </i>
    <i r="1">
      <x v="2"/>
    </i>
    <i r="2">
      <x v="9"/>
    </i>
    <i r="2">
      <x v="14"/>
    </i>
    <i r="2">
      <x v="19"/>
    </i>
    <i r="2">
      <x v="22"/>
    </i>
    <i r="2">
      <x v="24"/>
    </i>
    <i>
      <x v="4"/>
    </i>
    <i r="1">
      <x/>
    </i>
    <i r="2">
      <x v="2"/>
    </i>
    <i r="2">
      <x v="5"/>
    </i>
    <i r="2">
      <x v="6"/>
    </i>
    <i r="2">
      <x v="21"/>
    </i>
    <i r="2">
      <x v="27"/>
    </i>
    <i r="1">
      <x v="1"/>
    </i>
    <i r="2">
      <x/>
    </i>
    <i r="2">
      <x v="1"/>
    </i>
    <i r="2">
      <x v="13"/>
    </i>
    <i r="2">
      <x v="26"/>
    </i>
    <i r="1">
      <x v="2"/>
    </i>
    <i r="2">
      <x v="14"/>
    </i>
    <i r="2">
      <x v="22"/>
    </i>
    <i r="2">
      <x v="24"/>
    </i>
    <i r="2">
      <x v="26"/>
    </i>
    <i>
      <x v="5"/>
    </i>
    <i r="1">
      <x/>
    </i>
    <i r="2">
      <x v="5"/>
    </i>
    <i r="2">
      <x v="6"/>
    </i>
    <i r="2">
      <x v="8"/>
    </i>
    <i r="2">
      <x v="11"/>
    </i>
    <i r="2">
      <x v="16"/>
    </i>
    <i r="2">
      <x v="21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9"/>
    </i>
    <i r="2">
      <x v="14"/>
    </i>
    <i r="2">
      <x v="19"/>
    </i>
    <i r="2">
      <x v="21"/>
    </i>
    <i r="2">
      <x v="22"/>
    </i>
    <i r="2">
      <x v="24"/>
    </i>
    <i>
      <x v="6"/>
    </i>
    <i r="1">
      <x/>
    </i>
    <i r="2">
      <x v="5"/>
    </i>
    <i r="2">
      <x v="6"/>
    </i>
    <i r="2">
      <x v="8"/>
    </i>
    <i r="2">
      <x v="16"/>
    </i>
    <i r="2">
      <x v="28"/>
    </i>
    <i r="1">
      <x v="1"/>
    </i>
    <i r="2">
      <x/>
    </i>
    <i r="2">
      <x v="1"/>
    </i>
    <i r="2">
      <x v="12"/>
    </i>
    <i r="2">
      <x v="17"/>
    </i>
    <i r="2">
      <x v="26"/>
    </i>
    <i r="1">
      <x v="2"/>
    </i>
    <i r="2">
      <x v="9"/>
    </i>
    <i r="2">
      <x v="14"/>
    </i>
    <i r="2">
      <x v="22"/>
    </i>
    <i r="2">
      <x v="24"/>
    </i>
    <i>
      <x v="7"/>
    </i>
    <i r="1">
      <x/>
    </i>
    <i r="2">
      <x v="5"/>
    </i>
    <i r="2">
      <x v="6"/>
    </i>
    <i r="2">
      <x v="16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9"/>
    </i>
    <i r="2">
      <x v="14"/>
    </i>
    <i r="2">
      <x v="21"/>
    </i>
    <i r="2">
      <x v="22"/>
    </i>
    <i r="2">
      <x v="24"/>
    </i>
    <i r="2">
      <x v="26"/>
    </i>
    <i>
      <x v="8"/>
    </i>
    <i r="1">
      <x/>
    </i>
    <i r="2">
      <x v="5"/>
    </i>
    <i r="2">
      <x v="6"/>
    </i>
    <i r="2">
      <x v="8"/>
    </i>
    <i r="2">
      <x v="11"/>
    </i>
    <i r="2">
      <x v="16"/>
    </i>
    <i r="2">
      <x v="21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9"/>
    </i>
    <i r="2">
      <x v="14"/>
    </i>
    <i r="2">
      <x v="19"/>
    </i>
    <i r="2">
      <x v="21"/>
    </i>
    <i r="2">
      <x v="22"/>
    </i>
    <i r="2">
      <x v="24"/>
    </i>
    <i>
      <x v="9"/>
    </i>
    <i r="1">
      <x/>
    </i>
    <i r="2">
      <x v="5"/>
    </i>
    <i r="2">
      <x v="6"/>
    </i>
    <i r="2">
      <x v="8"/>
    </i>
    <i r="2">
      <x v="16"/>
    </i>
    <i r="2">
      <x v="25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9"/>
    </i>
    <i r="2">
      <x v="10"/>
    </i>
    <i r="2">
      <x v="14"/>
    </i>
    <i r="2">
      <x v="19"/>
    </i>
    <i r="2">
      <x v="22"/>
    </i>
    <i r="2">
      <x v="24"/>
    </i>
    <i>
      <x v="10"/>
    </i>
    <i r="1">
      <x/>
    </i>
    <i r="2">
      <x v="3"/>
    </i>
    <i r="2">
      <x v="5"/>
    </i>
    <i r="2">
      <x v="6"/>
    </i>
    <i r="2">
      <x v="16"/>
    </i>
    <i r="2">
      <x v="28"/>
    </i>
    <i r="1">
      <x v="1"/>
    </i>
    <i r="2">
      <x/>
    </i>
    <i r="2">
      <x v="1"/>
    </i>
    <i r="2">
      <x v="9"/>
    </i>
    <i r="2">
      <x v="12"/>
    </i>
    <i r="2">
      <x v="17"/>
    </i>
    <i r="2">
      <x v="26"/>
    </i>
    <i r="1">
      <x v="2"/>
    </i>
    <i r="2">
      <x v="7"/>
    </i>
    <i r="2">
      <x v="9"/>
    </i>
    <i r="2">
      <x v="14"/>
    </i>
    <i r="2">
      <x v="22"/>
    </i>
    <i>
      <x v="11"/>
    </i>
    <i r="1">
      <x/>
    </i>
    <i r="2">
      <x v="6"/>
    </i>
    <i r="2">
      <x v="8"/>
    </i>
    <i r="2">
      <x v="16"/>
    </i>
    <i r="2">
      <x v="25"/>
    </i>
    <i r="2">
      <x v="28"/>
    </i>
    <i r="1">
      <x v="1"/>
    </i>
    <i r="2">
      <x/>
    </i>
    <i r="2">
      <x v="1"/>
    </i>
    <i r="2">
      <x v="12"/>
    </i>
    <i r="2">
      <x v="20"/>
    </i>
    <i r="1">
      <x v="2"/>
    </i>
    <i r="2">
      <x v="7"/>
    </i>
    <i r="2">
      <x v="9"/>
    </i>
    <i r="2">
      <x v="14"/>
    </i>
    <i r="2">
      <x v="19"/>
    </i>
    <i r="2">
      <x v="22"/>
    </i>
    <i>
      <x v="12"/>
    </i>
    <i r="1">
      <x/>
    </i>
    <i r="2">
      <x v="3"/>
    </i>
    <i r="2">
      <x v="5"/>
    </i>
    <i r="2">
      <x v="6"/>
    </i>
    <i r="2">
      <x v="16"/>
    </i>
    <i r="2">
      <x v="21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7"/>
    </i>
    <i r="2">
      <x v="9"/>
    </i>
    <i r="2">
      <x v="14"/>
    </i>
    <i r="2">
      <x v="17"/>
    </i>
    <i r="2">
      <x v="19"/>
    </i>
    <i r="2">
      <x v="22"/>
    </i>
    <i r="2">
      <x v="24"/>
    </i>
    <i>
      <x v="13"/>
    </i>
    <i r="1">
      <x/>
    </i>
    <i r="2">
      <x v="3"/>
    </i>
    <i r="2">
      <x v="5"/>
    </i>
    <i r="2">
      <x v="6"/>
    </i>
    <i r="2">
      <x v="16"/>
    </i>
    <i r="1">
      <x v="1"/>
    </i>
    <i r="2">
      <x/>
    </i>
    <i r="2">
      <x v="1"/>
    </i>
    <i r="2">
      <x v="12"/>
    </i>
    <i r="2">
      <x v="17"/>
    </i>
    <i r="2">
      <x v="20"/>
    </i>
    <i r="2">
      <x v="26"/>
    </i>
    <i r="1">
      <x v="2"/>
    </i>
    <i r="2">
      <x v="9"/>
    </i>
    <i r="2">
      <x v="14"/>
    </i>
    <i r="2">
      <x v="24"/>
    </i>
    <i>
      <x v="14"/>
    </i>
    <i r="1">
      <x/>
    </i>
    <i r="2">
      <x v="5"/>
    </i>
    <i r="2">
      <x v="6"/>
    </i>
    <i r="2">
      <x v="8"/>
    </i>
    <i r="2">
      <x v="11"/>
    </i>
    <i r="2">
      <x v="16"/>
    </i>
    <i r="2">
      <x v="25"/>
    </i>
    <i r="2">
      <x v="28"/>
    </i>
    <i r="1">
      <x v="1"/>
    </i>
    <i r="2">
      <x/>
    </i>
    <i r="2">
      <x v="1"/>
    </i>
    <i r="2">
      <x v="12"/>
    </i>
    <i r="2">
      <x v="26"/>
    </i>
    <i r="1">
      <x v="2"/>
    </i>
    <i r="2">
      <x v="7"/>
    </i>
    <i r="2">
      <x v="9"/>
    </i>
    <i r="2">
      <x v="14"/>
    </i>
    <i r="2">
      <x v="22"/>
    </i>
    <i r="2">
      <x v="24"/>
    </i>
    <i r="2">
      <x v="26"/>
    </i>
    <i>
      <x v="15"/>
    </i>
    <i r="1">
      <x/>
    </i>
    <i r="2">
      <x v="5"/>
    </i>
    <i r="2">
      <x v="6"/>
    </i>
    <i r="2">
      <x v="16"/>
    </i>
    <i r="2">
      <x v="28"/>
    </i>
    <i r="1">
      <x v="1"/>
    </i>
    <i r="2">
      <x/>
    </i>
    <i r="2">
      <x v="1"/>
    </i>
    <i r="2">
      <x v="12"/>
    </i>
    <i r="2">
      <x v="17"/>
    </i>
    <i r="2">
      <x v="20"/>
    </i>
    <i r="2">
      <x v="26"/>
    </i>
    <i r="1">
      <x v="2"/>
    </i>
    <i r="2">
      <x v="9"/>
    </i>
    <i r="2">
      <x v="10"/>
    </i>
    <i r="2">
      <x v="14"/>
    </i>
    <i r="2">
      <x v="21"/>
    </i>
    <i r="2">
      <x v="22"/>
    </i>
    <i r="2">
      <x v="24"/>
    </i>
    <i>
      <x v="17"/>
    </i>
    <i r="1">
      <x/>
    </i>
    <i r="2">
      <x v="2"/>
    </i>
    <i r="2">
      <x v="5"/>
    </i>
    <i r="2">
      <x v="6"/>
    </i>
    <i r="2">
      <x v="8"/>
    </i>
    <i r="2">
      <x v="11"/>
    </i>
    <i r="2">
      <x v="16"/>
    </i>
    <i r="2">
      <x v="25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7"/>
    </i>
    <i r="2">
      <x v="9"/>
    </i>
    <i r="2">
      <x v="14"/>
    </i>
    <i r="2">
      <x v="19"/>
    </i>
    <i r="2">
      <x v="20"/>
    </i>
    <i r="2">
      <x v="21"/>
    </i>
    <i r="2">
      <x v="22"/>
    </i>
    <i r="2">
      <x v="23"/>
    </i>
    <i r="2">
      <x v="24"/>
    </i>
    <i>
      <x v="18"/>
    </i>
    <i r="1">
      <x/>
    </i>
    <i r="2">
      <x v="5"/>
    </i>
    <i r="2">
      <x v="6"/>
    </i>
    <i r="2">
      <x v="8"/>
    </i>
    <i r="2">
      <x v="11"/>
    </i>
    <i r="2">
      <x v="16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7"/>
    </i>
    <i r="2">
      <x v="9"/>
    </i>
    <i r="2">
      <x v="14"/>
    </i>
    <i r="2">
      <x v="19"/>
    </i>
    <i r="2">
      <x v="22"/>
    </i>
    <i r="2">
      <x v="24"/>
    </i>
    <i>
      <x v="19"/>
    </i>
    <i r="1">
      <x/>
    </i>
    <i r="2">
      <x v="4"/>
    </i>
    <i r="2">
      <x v="5"/>
    </i>
    <i r="2">
      <x v="6"/>
    </i>
    <i r="2">
      <x v="8"/>
    </i>
    <i r="2">
      <x v="15"/>
    </i>
    <i r="2">
      <x v="16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9"/>
    </i>
    <i r="2">
      <x v="14"/>
    </i>
    <i r="2">
      <x v="19"/>
    </i>
    <i r="2">
      <x v="22"/>
    </i>
    <i r="2">
      <x v="23"/>
    </i>
    <i r="2">
      <x v="24"/>
    </i>
    <i>
      <x v="20"/>
    </i>
    <i r="1">
      <x/>
    </i>
    <i r="2">
      <x v="2"/>
    </i>
    <i r="2">
      <x v="5"/>
    </i>
    <i r="2">
      <x v="6"/>
    </i>
    <i r="2">
      <x v="11"/>
    </i>
    <i r="2">
      <x v="16"/>
    </i>
    <i r="2">
      <x v="28"/>
    </i>
    <i r="1">
      <x v="1"/>
    </i>
    <i r="2">
      <x/>
    </i>
    <i r="2">
      <x v="1"/>
    </i>
    <i r="2">
      <x v="12"/>
    </i>
    <i r="2">
      <x v="17"/>
    </i>
    <i r="2">
      <x v="20"/>
    </i>
    <i r="2">
      <x v="26"/>
    </i>
    <i r="1">
      <x v="2"/>
    </i>
    <i r="2">
      <x v="9"/>
    </i>
    <i r="2">
      <x v="14"/>
    </i>
    <i r="2">
      <x v="22"/>
    </i>
    <i r="2">
      <x v="24"/>
    </i>
    <i>
      <x v="21"/>
    </i>
    <i r="1">
      <x/>
    </i>
    <i r="2">
      <x v="5"/>
    </i>
    <i r="2">
      <x v="6"/>
    </i>
    <i r="2">
      <x v="8"/>
    </i>
    <i r="2">
      <x v="11"/>
    </i>
    <i r="2">
      <x v="16"/>
    </i>
    <i r="2">
      <x v="28"/>
    </i>
    <i r="1">
      <x v="1"/>
    </i>
    <i r="2">
      <x/>
    </i>
    <i r="2">
      <x v="1"/>
    </i>
    <i r="2">
      <x v="12"/>
    </i>
    <i r="2">
      <x v="17"/>
    </i>
    <i r="2">
      <x v="20"/>
    </i>
    <i r="2">
      <x v="26"/>
    </i>
    <i r="1">
      <x v="2"/>
    </i>
    <i r="2">
      <x v="7"/>
    </i>
    <i r="2">
      <x v="9"/>
    </i>
    <i r="2">
      <x v="14"/>
    </i>
    <i r="2">
      <x v="21"/>
    </i>
    <i r="2">
      <x v="22"/>
    </i>
    <i r="2">
      <x v="24"/>
    </i>
    <i>
      <x v="23"/>
    </i>
    <i r="1">
      <x/>
    </i>
    <i r="2">
      <x v="5"/>
    </i>
    <i r="2">
      <x v="6"/>
    </i>
    <i r="2">
      <x v="8"/>
    </i>
    <i r="2">
      <x v="11"/>
    </i>
    <i r="2">
      <x v="16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7"/>
    </i>
    <i r="2">
      <x v="9"/>
    </i>
    <i r="2">
      <x v="14"/>
    </i>
    <i r="2">
      <x v="19"/>
    </i>
    <i r="2">
      <x v="22"/>
    </i>
    <i r="2">
      <x v="24"/>
    </i>
    <i>
      <x v="24"/>
    </i>
    <i r="1">
      <x/>
    </i>
    <i r="2">
      <x v="5"/>
    </i>
    <i r="2">
      <x v="6"/>
    </i>
    <i r="2">
      <x v="8"/>
    </i>
    <i r="2">
      <x v="11"/>
    </i>
    <i r="2">
      <x v="16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7"/>
    </i>
    <i r="2">
      <x v="9"/>
    </i>
    <i r="2">
      <x v="14"/>
    </i>
    <i r="2">
      <x v="19"/>
    </i>
    <i r="2">
      <x v="22"/>
    </i>
    <i r="2">
      <x v="24"/>
    </i>
    <i>
      <x v="25"/>
    </i>
    <i r="1">
      <x/>
    </i>
    <i r="2">
      <x v="5"/>
    </i>
    <i r="2">
      <x v="6"/>
    </i>
    <i r="2">
      <x v="8"/>
    </i>
    <i r="2">
      <x v="16"/>
    </i>
    <i r="2">
      <x v="28"/>
    </i>
    <i r="1">
      <x v="1"/>
    </i>
    <i r="2">
      <x/>
    </i>
    <i r="2">
      <x v="1"/>
    </i>
    <i r="2">
      <x v="12"/>
    </i>
    <i r="2">
      <x v="17"/>
    </i>
    <i r="2">
      <x v="26"/>
    </i>
    <i r="1">
      <x v="2"/>
    </i>
    <i r="2">
      <x v="9"/>
    </i>
    <i r="2">
      <x v="14"/>
    </i>
    <i r="2">
      <x v="22"/>
    </i>
    <i r="2">
      <x v="24"/>
    </i>
    <i>
      <x v="27"/>
    </i>
    <i r="1">
      <x/>
    </i>
    <i r="2">
      <x v="5"/>
    </i>
    <i r="2">
      <x v="6"/>
    </i>
    <i r="2">
      <x v="7"/>
    </i>
    <i r="2">
      <x v="8"/>
    </i>
    <i r="2">
      <x v="11"/>
    </i>
    <i r="2">
      <x v="16"/>
    </i>
    <i r="2">
      <x v="18"/>
    </i>
    <i r="2">
      <x v="25"/>
    </i>
    <i r="2">
      <x v="28"/>
    </i>
    <i r="1">
      <x v="1"/>
    </i>
    <i r="2">
      <x/>
    </i>
    <i r="2">
      <x v="1"/>
    </i>
    <i r="2">
      <x v="12"/>
    </i>
    <i r="2">
      <x v="26"/>
    </i>
    <i r="1">
      <x v="2"/>
    </i>
    <i r="2">
      <x v="9"/>
    </i>
    <i r="2">
      <x v="14"/>
    </i>
    <i r="2">
      <x v="19"/>
    </i>
    <i r="2">
      <x v="22"/>
    </i>
    <i r="2">
      <x v="24"/>
    </i>
    <i>
      <x v="28"/>
    </i>
    <i r="1">
      <x/>
    </i>
    <i r="2">
      <x v="4"/>
    </i>
    <i r="2">
      <x v="5"/>
    </i>
    <i r="2">
      <x v="6"/>
    </i>
    <i r="2">
      <x v="11"/>
    </i>
    <i r="2">
      <x v="16"/>
    </i>
    <i r="2">
      <x v="25"/>
    </i>
    <i r="2">
      <x v="27"/>
    </i>
    <i r="2">
      <x v="28"/>
    </i>
    <i r="1">
      <x v="1"/>
    </i>
    <i r="2">
      <x/>
    </i>
    <i r="2">
      <x v="1"/>
    </i>
    <i r="2">
      <x v="9"/>
    </i>
    <i r="2">
      <x v="12"/>
    </i>
    <i r="2">
      <x v="17"/>
    </i>
    <i r="2">
      <x v="18"/>
    </i>
    <i r="2">
      <x v="20"/>
    </i>
    <i r="2">
      <x v="26"/>
    </i>
    <i r="1">
      <x v="2"/>
    </i>
    <i r="2">
      <x v="9"/>
    </i>
    <i r="2">
      <x v="14"/>
    </i>
    <i r="2">
      <x v="22"/>
    </i>
    <i r="2">
      <x v="23"/>
    </i>
    <i r="2">
      <x v="24"/>
    </i>
    <i>
      <x v="29"/>
    </i>
    <i r="1">
      <x/>
    </i>
    <i r="2">
      <x v="2"/>
    </i>
    <i r="2">
      <x v="3"/>
    </i>
    <i r="2">
      <x v="5"/>
    </i>
    <i r="2">
      <x v="6"/>
    </i>
    <i r="2">
      <x v="8"/>
    </i>
    <i r="2">
      <x v="11"/>
    </i>
    <i r="2">
      <x v="16"/>
    </i>
    <i r="2">
      <x v="21"/>
    </i>
    <i r="2">
      <x v="27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9"/>
    </i>
    <i r="2">
      <x v="14"/>
    </i>
    <i r="2">
      <x v="19"/>
    </i>
    <i r="2">
      <x v="22"/>
    </i>
    <i r="2">
      <x v="23"/>
    </i>
    <i r="2">
      <x v="24"/>
    </i>
    <i r="2">
      <x v="26"/>
    </i>
    <i>
      <x v="30"/>
    </i>
    <i r="1">
      <x/>
    </i>
    <i r="2">
      <x v="5"/>
    </i>
    <i r="2">
      <x v="6"/>
    </i>
    <i r="2">
      <x v="11"/>
    </i>
    <i r="2">
      <x v="16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6"/>
    </i>
    <i r="1">
      <x v="2"/>
    </i>
    <i r="2">
      <x v="9"/>
    </i>
    <i r="2">
      <x v="14"/>
    </i>
    <i r="2">
      <x v="22"/>
    </i>
    <i r="2">
      <x v="24"/>
    </i>
    <i>
      <x v="31"/>
    </i>
    <i r="1">
      <x/>
    </i>
    <i r="2">
      <x v="5"/>
    </i>
    <i r="2">
      <x v="6"/>
    </i>
    <i r="2">
      <x v="8"/>
    </i>
    <i r="2">
      <x v="11"/>
    </i>
    <i r="2">
      <x v="16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7"/>
    </i>
    <i r="2">
      <x v="9"/>
    </i>
    <i r="2">
      <x v="14"/>
    </i>
    <i r="2">
      <x v="19"/>
    </i>
    <i r="2">
      <x v="22"/>
    </i>
    <i r="2">
      <x v="24"/>
    </i>
    <i>
      <x v="32"/>
    </i>
    <i r="1">
      <x/>
    </i>
    <i r="2">
      <x v="4"/>
    </i>
    <i r="2">
      <x v="5"/>
    </i>
    <i r="2">
      <x v="6"/>
    </i>
    <i r="2">
      <x v="8"/>
    </i>
    <i r="2">
      <x v="15"/>
    </i>
    <i r="2">
      <x v="16"/>
    </i>
    <i r="2">
      <x v="25"/>
    </i>
    <i r="2">
      <x v="28"/>
    </i>
    <i r="1">
      <x v="1"/>
    </i>
    <i r="2">
      <x/>
    </i>
    <i r="2">
      <x v="1"/>
    </i>
    <i r="2">
      <x v="12"/>
    </i>
    <i r="2">
      <x v="13"/>
    </i>
    <i r="2">
      <x v="17"/>
    </i>
    <i r="2">
      <x v="20"/>
    </i>
    <i r="2">
      <x v="26"/>
    </i>
    <i r="1">
      <x v="2"/>
    </i>
    <i r="2">
      <x v="9"/>
    </i>
    <i r="2">
      <x v="14"/>
    </i>
    <i r="2">
      <x v="19"/>
    </i>
    <i r="2">
      <x v="22"/>
    </i>
    <i r="2">
      <x v="23"/>
    </i>
    <i r="2">
      <x v="24"/>
    </i>
    <i t="grand">
      <x/>
    </i>
  </rowItems>
  <colItems count="1">
    <i/>
  </colItems>
  <dataFields count="1">
    <dataField name="Promedio de PERCENTIL" fld="10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3" cacheId="13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6" indent="0" compact="0" compactData="0" multipleFieldFilters="0" chartFormat="11">
  <location ref="AC5:AE50" firstHeaderRow="1" firstDataRow="1" firstDataCol="2"/>
  <pivotFields count="5">
    <pivotField compact="0" outline="0" showAll="0" defaultSubtotal="0">
      <items count="4">
        <item x="0"/>
        <item x="1"/>
        <item x="2"/>
        <item x="3"/>
      </items>
    </pivotField>
    <pivotField axis="axisRow" compact="0" outline="0" showAll="0" sortType="descending" defaultSubtotal="0">
      <items count="34">
        <item x="15"/>
        <item x="16"/>
        <item x="0"/>
        <item x="1"/>
        <item x="2"/>
        <item x="12"/>
        <item x="13"/>
        <item x="14"/>
        <item m="1" x="29"/>
        <item m="1" x="33"/>
        <item x="3"/>
        <item x="4"/>
        <item x="17"/>
        <item x="23"/>
        <item m="1" x="31"/>
        <item x="18"/>
        <item x="19"/>
        <item x="24"/>
        <item x="5"/>
        <item x="6"/>
        <item x="20"/>
        <item x="7"/>
        <item x="25"/>
        <item m="1" x="30"/>
        <item x="22"/>
        <item x="8"/>
        <item x="26"/>
        <item x="27"/>
        <item x="28"/>
        <item x="9"/>
        <item x="21"/>
        <item x="10"/>
        <item m="1" x="32"/>
        <item x="1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dataField="1" compact="0" outline="0" showAll="0" defaultSubtotal="0"/>
    <pivotField axis="axisRow" compact="0" outline="0" showAll="0" defaultSubtotal="0">
      <items count="5">
        <item x="4"/>
        <item x="1"/>
        <item x="0"/>
        <item x="2"/>
        <item x="3"/>
      </items>
    </pivotField>
  </pivotFields>
  <rowFields count="2">
    <field x="4"/>
    <field x="1"/>
  </rowFields>
  <rowItems count="45">
    <i>
      <x/>
      <x v="26"/>
    </i>
    <i r="1">
      <x v="15"/>
    </i>
    <i r="1">
      <x v="7"/>
    </i>
    <i r="1">
      <x v="12"/>
    </i>
    <i r="1">
      <x v="30"/>
    </i>
    <i r="1">
      <x v="6"/>
    </i>
    <i r="1">
      <x/>
    </i>
    <i r="1">
      <x v="5"/>
    </i>
    <i r="1">
      <x v="28"/>
    </i>
    <i>
      <x v="1"/>
      <x v="30"/>
    </i>
    <i r="1">
      <x/>
    </i>
    <i r="1">
      <x v="28"/>
    </i>
    <i r="1">
      <x v="19"/>
    </i>
    <i r="1">
      <x v="17"/>
    </i>
    <i r="1">
      <x v="5"/>
    </i>
    <i r="1">
      <x v="11"/>
    </i>
    <i r="1">
      <x v="1"/>
    </i>
    <i r="1">
      <x v="3"/>
    </i>
    <i r="1">
      <x v="22"/>
    </i>
    <i>
      <x v="2"/>
      <x v="3"/>
    </i>
    <i r="1">
      <x v="2"/>
    </i>
    <i r="1">
      <x v="13"/>
    </i>
    <i r="1">
      <x v="24"/>
    </i>
    <i r="1">
      <x v="29"/>
    </i>
    <i r="1">
      <x v="30"/>
    </i>
    <i r="1">
      <x v="12"/>
    </i>
    <i r="1">
      <x v="18"/>
    </i>
    <i r="1">
      <x v="17"/>
    </i>
    <i>
      <x v="3"/>
      <x v="22"/>
    </i>
    <i r="1">
      <x v="18"/>
    </i>
    <i r="1">
      <x v="16"/>
    </i>
    <i r="1">
      <x v="13"/>
    </i>
    <i r="1">
      <x v="31"/>
    </i>
    <i r="1">
      <x v="10"/>
    </i>
    <i r="1">
      <x v="20"/>
    </i>
    <i r="1">
      <x v="4"/>
    </i>
    <i r="1">
      <x v="21"/>
    </i>
    <i>
      <x v="4"/>
      <x v="24"/>
    </i>
    <i r="1">
      <x v="16"/>
    </i>
    <i r="1">
      <x v="33"/>
    </i>
    <i r="1">
      <x v="25"/>
    </i>
    <i r="1">
      <x v="20"/>
    </i>
    <i r="1">
      <x v="27"/>
    </i>
    <i r="1">
      <x v="21"/>
    </i>
    <i r="1">
      <x v="10"/>
    </i>
  </rowItems>
  <colItems count="1">
    <i/>
  </colItems>
  <dataFields count="1">
    <dataField name="Promedio de Percentil Relativo" fld="3" subtotal="average" baseField="4" baseItem="0" numFmtId="168"/>
  </dataFields>
  <formats count="9">
    <format dxfId="360">
      <pivotArea outline="0" collapsedLevelsAreSubtotals="1" fieldPosition="0"/>
    </format>
    <format dxfId="359">
      <pivotArea outline="0" collapsedLevelsAreSubtotals="1" fieldPosition="0"/>
    </format>
    <format dxfId="358">
      <pivotArea outline="0" collapsedLevelsAreSubtotals="1" fieldPosition="0"/>
    </format>
    <format dxfId="357">
      <pivotArea outline="0" collapsedLevelsAreSubtotals="1" fieldPosition="0"/>
    </format>
    <format dxfId="356">
      <pivotArea outline="0" collapsedLevelsAreSubtotals="1" fieldPosition="0"/>
    </format>
    <format dxfId="355">
      <pivotArea field="1" type="button" dataOnly="0" labelOnly="1" outline="0" axis="axisRow" fieldPosition="1"/>
    </format>
    <format dxfId="354">
      <pivotArea dataOnly="0" labelOnly="1" outline="0" axis="axisValues" fieldPosition="0"/>
    </format>
    <format dxfId="353">
      <pivotArea dataOnly="0" labelOnly="1" outline="0" axis="axisValues" fieldPosition="0"/>
    </format>
    <format dxfId="352">
      <pivotArea dataOnly="0" labelOnly="1" outline="0" axis="axisValues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7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P13:Q42" firstHeaderRow="1" firstDataRow="1" firstDataCol="1"/>
  <pivotFields count="3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x="0"/>
        <item x="1"/>
        <item x="22"/>
        <item x="25"/>
        <item x="16"/>
        <item m="1" x="29"/>
        <item m="1" x="33"/>
        <item x="23"/>
        <item x="24"/>
        <item x="10"/>
        <item x="28"/>
        <item m="1" x="31"/>
        <item x="4"/>
        <item x="6"/>
        <item x="8"/>
        <item x="27"/>
        <item x="15"/>
        <item x="3"/>
        <item x="18"/>
        <item x="26"/>
        <item m="1" x="30"/>
        <item x="11"/>
        <item x="9"/>
        <item x="19"/>
        <item x="7"/>
        <item x="17"/>
        <item x="2"/>
        <item x="20"/>
        <item m="1" x="32"/>
        <item x="5"/>
        <item x="14"/>
        <item x="2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1"/>
  </rowFields>
  <rowItems count="29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>
      <x v="25"/>
    </i>
    <i>
      <x v="26"/>
    </i>
    <i>
      <x v="27"/>
    </i>
    <i>
      <x v="29"/>
    </i>
    <i>
      <x v="30"/>
    </i>
    <i>
      <x v="31"/>
    </i>
    <i>
      <x v="32"/>
    </i>
    <i>
      <x v="33"/>
    </i>
  </rowItems>
  <colItems count="1">
    <i/>
  </colItems>
  <dataFields count="1">
    <dataField name="Promedio de PERCENTIL" fld="32" subtotal="average" baseField="7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7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6" indent="0" compact="0" compactData="0" multipleFieldFilters="0">
  <location ref="A13:D102" firstHeaderRow="1" firstDataRow="1" firstDataCol="3"/>
  <pivotFields count="3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x="0"/>
        <item x="1"/>
        <item x="22"/>
        <item x="25"/>
        <item x="16"/>
        <item m="1" x="29"/>
        <item m="1" x="33"/>
        <item x="23"/>
        <item x="24"/>
        <item x="10"/>
        <item x="28"/>
        <item m="1" x="31"/>
        <item x="4"/>
        <item x="6"/>
        <item x="8"/>
        <item x="27"/>
        <item x="15"/>
        <item x="3"/>
        <item x="18"/>
        <item x="26"/>
        <item m="1" x="30"/>
        <item x="11"/>
        <item x="9"/>
        <item x="19"/>
        <item x="7"/>
        <item x="17"/>
        <item x="2"/>
        <item x="20"/>
        <item m="1" x="32"/>
        <item x="5"/>
        <item x="14"/>
        <item x="2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9"/>
    <field x="11"/>
  </rowFields>
  <rowItems count="89">
    <i>
      <x/>
      <x/>
      <x v="2"/>
    </i>
    <i r="2">
      <x v="3"/>
    </i>
    <i r="2">
      <x v="4"/>
    </i>
    <i r="2">
      <x v="8"/>
    </i>
    <i r="2">
      <x v="15"/>
    </i>
    <i r="2">
      <x v="16"/>
    </i>
    <i r="2">
      <x v="18"/>
    </i>
    <i r="2">
      <x v="21"/>
    </i>
    <i r="2">
      <x v="25"/>
    </i>
    <i r="2">
      <x v="27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9"/>
    </i>
    <i r="2">
      <x v="12"/>
    </i>
    <i r="2">
      <x v="13"/>
    </i>
    <i r="2">
      <x v="17"/>
    </i>
    <i r="2">
      <x v="18"/>
    </i>
    <i r="2">
      <x v="26"/>
    </i>
    <i r="2">
      <x v="29"/>
    </i>
    <i r="1">
      <x v="2"/>
      <x v="7"/>
    </i>
    <i r="2">
      <x v="9"/>
    </i>
    <i r="2">
      <x v="14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6"/>
    </i>
    <i>
      <x v="1"/>
      <x/>
      <x v="3"/>
    </i>
    <i r="2">
      <x v="7"/>
    </i>
    <i r="2">
      <x v="8"/>
    </i>
    <i r="2">
      <x v="16"/>
    </i>
    <i r="2">
      <x v="18"/>
    </i>
    <i r="2">
      <x v="21"/>
    </i>
    <i r="2">
      <x v="25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9"/>
    </i>
    <i r="2">
      <x v="12"/>
    </i>
    <i r="2">
      <x v="13"/>
    </i>
    <i r="2">
      <x v="17"/>
    </i>
    <i r="2">
      <x v="26"/>
    </i>
    <i r="2">
      <x v="29"/>
    </i>
    <i r="1">
      <x v="2"/>
      <x v="7"/>
    </i>
    <i r="2">
      <x v="9"/>
    </i>
    <i r="2">
      <x v="10"/>
    </i>
    <i r="2">
      <x v="14"/>
    </i>
    <i r="2">
      <x v="19"/>
    </i>
    <i r="2">
      <x v="21"/>
    </i>
    <i r="2">
      <x v="22"/>
    </i>
    <i r="2">
      <x v="24"/>
    </i>
    <i>
      <x v="2"/>
      <x/>
      <x v="2"/>
    </i>
    <i r="2">
      <x v="7"/>
    </i>
    <i r="2">
      <x v="8"/>
    </i>
    <i r="2">
      <x v="15"/>
    </i>
    <i r="2">
      <x v="16"/>
    </i>
    <i r="2">
      <x v="25"/>
    </i>
    <i r="2">
      <x v="27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7"/>
    </i>
    <i r="2">
      <x v="12"/>
    </i>
    <i r="2">
      <x v="13"/>
    </i>
    <i r="2">
      <x v="17"/>
    </i>
    <i r="2">
      <x v="26"/>
    </i>
    <i r="2">
      <x v="29"/>
    </i>
    <i r="1">
      <x v="2"/>
      <x v="7"/>
    </i>
    <i r="2">
      <x v="9"/>
    </i>
    <i r="2">
      <x v="10"/>
    </i>
    <i r="2">
      <x v="14"/>
    </i>
    <i r="2">
      <x v="19"/>
    </i>
    <i r="2">
      <x v="21"/>
    </i>
    <i r="2">
      <x v="22"/>
    </i>
    <i r="2">
      <x v="23"/>
    </i>
    <i r="2">
      <x v="24"/>
    </i>
    <i r="2">
      <x v="29"/>
    </i>
  </rowItems>
  <colItems count="1">
    <i/>
  </colItems>
  <dataFields count="1">
    <dataField name="Promedio de PERCENTIL" fld="32" subtotal="average" baseField="7" baseItem="2" numFmtId="169"/>
  </dataFields>
  <formats count="4">
    <format dxfId="323">
      <pivotArea outline="0" fieldPosition="0">
        <references count="3">
          <reference field="2" count="1" selected="0">
            <x v="0"/>
          </reference>
          <reference field="9" count="1" selected="0">
            <x v="0"/>
          </reference>
          <reference field="11" count="14" selected="0">
            <x v="2"/>
            <x v="3"/>
            <x v="4"/>
            <x v="5"/>
            <x v="6"/>
            <x v="8"/>
            <x v="11"/>
            <x v="15"/>
            <x v="16"/>
            <x v="18"/>
            <x v="21"/>
            <x v="25"/>
            <x v="27"/>
            <x v="28"/>
          </reference>
        </references>
      </pivotArea>
    </format>
    <format dxfId="322">
      <pivotArea outline="0" fieldPosition="0">
        <references count="3">
          <reference field="2" count="1" selected="0">
            <x v="0"/>
          </reference>
          <reference field="9" count="1" selected="0">
            <x v="0"/>
          </reference>
          <reference field="11" count="1" selected="0">
            <x v="2"/>
          </reference>
        </references>
      </pivotArea>
    </format>
    <format dxfId="321">
      <pivotArea outline="0" collapsedLevelsAreSubtotals="1" fieldPosition="0"/>
    </format>
    <format dxfId="32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laDinámica2" cacheId="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O13:Q91" firstHeaderRow="1" firstDataRow="1" firstDataCol="2"/>
  <pivotFields count="3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x="0"/>
        <item x="1"/>
        <item x="22"/>
        <item x="25"/>
        <item x="16"/>
        <item m="1" x="29"/>
        <item m="1" x="33"/>
        <item x="23"/>
        <item x="24"/>
        <item x="10"/>
        <item x="28"/>
        <item m="1" x="31"/>
        <item x="4"/>
        <item x="6"/>
        <item x="8"/>
        <item x="27"/>
        <item x="15"/>
        <item x="3"/>
        <item x="18"/>
        <item x="26"/>
        <item m="1" x="30"/>
        <item x="11"/>
        <item x="9"/>
        <item x="19"/>
        <item x="7"/>
        <item x="17"/>
        <item x="2"/>
        <item x="20"/>
        <item m="1" x="32"/>
        <item x="5"/>
        <item x="14"/>
        <item x="2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11"/>
  </rowFields>
  <rowItems count="78">
    <i>
      <x/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3"/>
    </i>
    <i>
      <x v="1"/>
      <x/>
    </i>
    <i r="1">
      <x v="1"/>
    </i>
    <i r="1">
      <x v="3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3"/>
    </i>
    <i>
      <x v="2"/>
      <x/>
    </i>
    <i r="1">
      <x v="1"/>
    </i>
    <i r="1">
      <x v="2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3"/>
    </i>
  </rowItems>
  <colItems count="1">
    <i/>
  </colItems>
  <dataFields count="1">
    <dataField name="Promedio de PERCENTIL" fld="32" subtotal="average" baseField="7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TablaDinámica3" cacheId="8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6" indent="0" compact="0" compactData="0" multipleFieldFilters="0" chartFormat="8">
  <location ref="AE5:AG55" firstHeaderRow="1" firstDataRow="1" firstDataCol="2"/>
  <pivotFields count="6">
    <pivotField compact="0" outline="0" subtotalTop="0" showAll="0" defaultSubtotal="0">
      <items count="3">
        <item x="0"/>
        <item x="1"/>
        <item x="2"/>
      </items>
    </pivotField>
    <pivotField compact="0" outline="0" showAll="0" defaultSubtotal="0">
      <items count="3">
        <item x="0"/>
        <item x="1"/>
        <item x="2"/>
      </items>
    </pivotField>
    <pivotField axis="axisRow" compact="0" outline="0" showAll="0" sortType="descending" defaultSubtotal="0">
      <items count="34">
        <item x="14"/>
        <item x="15"/>
        <item x="0"/>
        <item x="1"/>
        <item x="2"/>
        <item m="1" x="29"/>
        <item m="1" x="33"/>
        <item x="22"/>
        <item x="3"/>
        <item x="16"/>
        <item x="28"/>
        <item m="1" x="31"/>
        <item x="17"/>
        <item x="18"/>
        <item x="23"/>
        <item x="4"/>
        <item x="5"/>
        <item x="19"/>
        <item x="6"/>
        <item x="24"/>
        <item m="1" x="30"/>
        <item x="7"/>
        <item x="25"/>
        <item x="26"/>
        <item x="27"/>
        <item x="8"/>
        <item x="20"/>
        <item x="9"/>
        <item m="1" x="32"/>
        <item x="10"/>
        <item x="11"/>
        <item x="12"/>
        <item x="13"/>
        <item x="2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dataField="1" compact="0" outline="0" showAll="0" defaultSubtotal="0"/>
    <pivotField axis="axisRow" compact="0" outline="0" showAll="0" defaultSubtotal="0">
      <items count="5">
        <item x="4"/>
        <item x="1"/>
        <item x="0"/>
        <item x="2"/>
        <item x="3"/>
      </items>
    </pivotField>
  </pivotFields>
  <rowFields count="2">
    <field x="5"/>
    <field x="2"/>
  </rowFields>
  <rowItems count="50">
    <i>
      <x/>
      <x v="12"/>
    </i>
    <i r="1">
      <x v="32"/>
    </i>
    <i r="1">
      <x v="22"/>
    </i>
    <i r="1">
      <x v="26"/>
    </i>
    <i r="1">
      <x v="9"/>
    </i>
    <i r="1">
      <x v="31"/>
    </i>
    <i r="1">
      <x v="30"/>
    </i>
    <i r="1">
      <x/>
    </i>
    <i>
      <x v="1"/>
      <x v="31"/>
    </i>
    <i r="1">
      <x v="16"/>
    </i>
    <i r="1">
      <x v="24"/>
    </i>
    <i r="1">
      <x v="26"/>
    </i>
    <i r="1">
      <x/>
    </i>
    <i r="1">
      <x v="12"/>
    </i>
    <i r="1">
      <x v="8"/>
    </i>
    <i r="1">
      <x v="14"/>
    </i>
    <i r="1">
      <x v="1"/>
    </i>
    <i r="1">
      <x v="3"/>
    </i>
    <i>
      <x v="2"/>
      <x v="30"/>
    </i>
    <i r="1">
      <x v="8"/>
    </i>
    <i r="1">
      <x v="1"/>
    </i>
    <i r="1">
      <x v="19"/>
    </i>
    <i r="1">
      <x v="25"/>
    </i>
    <i r="1">
      <x v="3"/>
    </i>
    <i r="1">
      <x v="2"/>
    </i>
    <i r="1">
      <x v="33"/>
    </i>
    <i r="1">
      <x v="7"/>
    </i>
    <i r="1">
      <x v="10"/>
    </i>
    <i r="1">
      <x v="14"/>
    </i>
    <i>
      <x v="3"/>
      <x v="27"/>
    </i>
    <i r="1">
      <x v="15"/>
    </i>
    <i r="1">
      <x v="25"/>
    </i>
    <i r="1">
      <x v="26"/>
    </i>
    <i r="1">
      <x v="9"/>
    </i>
    <i r="1">
      <x v="7"/>
    </i>
    <i r="1">
      <x v="21"/>
    </i>
    <i r="1">
      <x v="10"/>
    </i>
    <i r="1">
      <x v="13"/>
    </i>
    <i r="1">
      <x v="4"/>
    </i>
    <i r="1">
      <x v="33"/>
    </i>
    <i r="1">
      <x v="17"/>
    </i>
    <i>
      <x v="4"/>
      <x v="15"/>
    </i>
    <i r="1">
      <x v="27"/>
    </i>
    <i r="1">
      <x v="17"/>
    </i>
    <i r="1">
      <x v="29"/>
    </i>
    <i r="1">
      <x v="7"/>
    </i>
    <i r="1">
      <x v="23"/>
    </i>
    <i r="1">
      <x v="18"/>
    </i>
    <i r="1">
      <x v="21"/>
    </i>
    <i r="1">
      <x v="13"/>
    </i>
  </rowItems>
  <colItems count="1">
    <i/>
  </colItems>
  <dataFields count="1">
    <dataField name="Promedio de Percentil Relativo" fld="4" subtotal="average" baseField="2" baseItem="5" numFmtId="167"/>
  </dataFields>
  <formats count="20">
    <format dxfId="343">
      <pivotArea outline="0" collapsedLevelsAreSubtotals="1" fieldPosition="0"/>
    </format>
    <format dxfId="342">
      <pivotArea dataOnly="0" labelOnly="1" outline="0" fieldPosition="0">
        <references count="1">
          <reference field="5" count="4">
            <x v="0"/>
            <x v="1"/>
            <x v="2"/>
            <x v="3"/>
          </reference>
        </references>
      </pivotArea>
    </format>
    <format dxfId="341">
      <pivotArea dataOnly="0" labelOnly="1" outline="0" fieldPosition="0">
        <references count="1">
          <reference field="5" count="1">
            <x v="4"/>
          </reference>
        </references>
      </pivotArea>
    </format>
    <format dxfId="340">
      <pivotArea dataOnly="0" labelOnly="1" outline="0" fieldPosition="0">
        <references count="1">
          <reference field="5" count="4">
            <x v="0"/>
            <x v="1"/>
            <x v="2"/>
            <x v="3"/>
          </reference>
        </references>
      </pivotArea>
    </format>
    <format dxfId="339">
      <pivotArea dataOnly="0" labelOnly="1" outline="0" fieldPosition="0">
        <references count="1">
          <reference field="5" count="1">
            <x v="4"/>
          </reference>
        </references>
      </pivotArea>
    </format>
    <format dxfId="338">
      <pivotArea dataOnly="0" labelOnly="1" outline="0" fieldPosition="0">
        <references count="1">
          <reference field="5" count="4">
            <x v="0"/>
            <x v="1"/>
            <x v="2"/>
            <x v="3"/>
          </reference>
        </references>
      </pivotArea>
    </format>
    <format dxfId="337">
      <pivotArea dataOnly="0" labelOnly="1" outline="0" fieldPosition="0">
        <references count="1">
          <reference field="5" count="1">
            <x v="4"/>
          </reference>
        </references>
      </pivotArea>
    </format>
    <format dxfId="336">
      <pivotArea outline="0" collapsedLevelsAreSubtotals="1" fieldPosition="0"/>
    </format>
    <format dxfId="335">
      <pivotArea outline="0" collapsedLevelsAreSubtotals="1" fieldPosition="0"/>
    </format>
    <format dxfId="334">
      <pivotArea dataOnly="0" labelOnly="1" outline="0" axis="axisValues" fieldPosition="0"/>
    </format>
    <format dxfId="333">
      <pivotArea dataOnly="0" labelOnly="1" outline="0" axis="axisValues" fieldPosition="0"/>
    </format>
    <format dxfId="332">
      <pivotArea dataOnly="0" labelOnly="1" outline="0" axis="axisValues" fieldPosition="0"/>
    </format>
    <format dxfId="331">
      <pivotArea dataOnly="0" labelOnly="1" outline="0" axis="axisValues" fieldPosition="0"/>
    </format>
    <format dxfId="330">
      <pivotArea field="5" type="button" dataOnly="0" labelOnly="1" outline="0" axis="axisRow" fieldPosition="0"/>
    </format>
    <format dxfId="329">
      <pivotArea field="2" type="button" dataOnly="0" labelOnly="1" outline="0" axis="axisRow" fieldPosition="1"/>
    </format>
    <format dxfId="328">
      <pivotArea field="5" type="button" dataOnly="0" labelOnly="1" outline="0" axis="axisRow" fieldPosition="0"/>
    </format>
    <format dxfId="327">
      <pivotArea field="2" type="button" dataOnly="0" labelOnly="1" outline="0" axis="axisRow" fieldPosition="1"/>
    </format>
    <format dxfId="326">
      <pivotArea dataOnly="0" labelOnly="1" outline="0" fieldPosition="0">
        <references count="1">
          <reference field="2" count="0"/>
        </references>
      </pivotArea>
    </format>
    <format dxfId="325">
      <pivotArea dataOnly="0" labelOnly="1" outline="0" fieldPosition="0">
        <references count="1">
          <reference field="5" count="0"/>
        </references>
      </pivotArea>
    </format>
    <format dxfId="324">
      <pivotArea outline="0" collapsedLevelsAreSubtotals="1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2000000}" name="TablaDinámica3" cacheId="10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6" indent="0" compact="0" compactData="0" multipleFieldFilters="0" chartFormat="3">
  <location ref="AE6:AG74" firstHeaderRow="1" firstDataRow="1" firstDataCol="2"/>
  <pivotFields count="6">
    <pivotField compact="0" outline="0" subtotalTop="0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compact="0" outline="0" showAll="0" defaultSubtotal="0">
      <items count="3">
        <item x="0"/>
        <item x="1"/>
        <item x="2"/>
      </items>
    </pivotField>
    <pivotField axis="axisRow" compact="0" outline="0" showAll="0" sortType="descending" defaultSubtotal="0">
      <items count="34">
        <item x="13"/>
        <item x="14"/>
        <item x="0"/>
        <item x="1"/>
        <item x="2"/>
        <item m="1" x="29"/>
        <item m="1" x="33"/>
        <item x="27"/>
        <item x="3"/>
        <item x="20"/>
        <item m="1" x="31"/>
        <item x="15"/>
        <item x="16"/>
        <item x="21"/>
        <item x="4"/>
        <item x="5"/>
        <item x="17"/>
        <item x="26"/>
        <item x="22"/>
        <item m="1" x="30"/>
        <item x="6"/>
        <item x="23"/>
        <item x="24"/>
        <item x="25"/>
        <item x="7"/>
        <item x="18"/>
        <item x="8"/>
        <item m="1" x="32"/>
        <item x="28"/>
        <item x="9"/>
        <item x="10"/>
        <item x="19"/>
        <item x="11"/>
        <item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dataField="1" compact="0" outline="0" showAll="0" defaultSubtotal="0"/>
    <pivotField axis="axisRow" compact="0" outline="0" showAll="0" defaultSubtotal="0">
      <items count="5">
        <item x="4"/>
        <item x="2"/>
        <item x="0"/>
        <item x="3"/>
        <item x="1"/>
      </items>
    </pivotField>
  </pivotFields>
  <rowFields count="2">
    <field x="5"/>
    <field x="2"/>
  </rowFields>
  <rowItems count="68">
    <i>
      <x/>
      <x v="33"/>
    </i>
    <i r="1">
      <x v="11"/>
    </i>
    <i r="1">
      <x v="21"/>
    </i>
    <i r="1">
      <x v="25"/>
    </i>
    <i r="1">
      <x v="32"/>
    </i>
    <i r="1">
      <x v="9"/>
    </i>
    <i r="1">
      <x v="30"/>
    </i>
    <i r="1">
      <x/>
    </i>
    <i r="1">
      <x v="15"/>
    </i>
    <i>
      <x v="1"/>
      <x v="33"/>
    </i>
    <i r="1">
      <x v="21"/>
    </i>
    <i r="1">
      <x v="9"/>
    </i>
    <i r="1">
      <x v="32"/>
    </i>
    <i r="1">
      <x v="15"/>
    </i>
    <i r="1">
      <x/>
    </i>
    <i r="1">
      <x v="30"/>
    </i>
    <i r="1">
      <x v="23"/>
    </i>
    <i r="1">
      <x v="8"/>
    </i>
    <i r="1">
      <x v="25"/>
    </i>
    <i r="1">
      <x v="11"/>
    </i>
    <i r="1">
      <x v="13"/>
    </i>
    <i r="1">
      <x v="1"/>
    </i>
    <i>
      <x v="2"/>
      <x v="23"/>
    </i>
    <i r="1">
      <x v="11"/>
    </i>
    <i r="1">
      <x v="30"/>
    </i>
    <i r="1">
      <x v="28"/>
    </i>
    <i r="1">
      <x v="15"/>
    </i>
    <i r="1">
      <x v="2"/>
    </i>
    <i r="1">
      <x v="13"/>
    </i>
    <i r="1">
      <x v="3"/>
    </i>
    <i r="1">
      <x v="8"/>
    </i>
    <i r="1">
      <x v="1"/>
    </i>
    <i r="1">
      <x v="31"/>
    </i>
    <i r="1">
      <x v="24"/>
    </i>
    <i r="1">
      <x v="18"/>
    </i>
    <i>
      <x v="3"/>
      <x v="1"/>
    </i>
    <i r="1">
      <x v="3"/>
    </i>
    <i r="1">
      <x v="18"/>
    </i>
    <i r="1">
      <x v="26"/>
    </i>
    <i r="1">
      <x v="8"/>
    </i>
    <i r="1">
      <x v="13"/>
    </i>
    <i r="1">
      <x v="2"/>
    </i>
    <i r="1">
      <x v="7"/>
    </i>
    <i r="1">
      <x v="20"/>
    </i>
    <i r="1">
      <x v="12"/>
    </i>
    <i r="1">
      <x v="31"/>
    </i>
    <i r="1">
      <x v="9"/>
    </i>
    <i r="1">
      <x v="25"/>
    </i>
    <i r="1">
      <x v="24"/>
    </i>
    <i r="1">
      <x v="16"/>
    </i>
    <i r="1">
      <x v="29"/>
    </i>
    <i>
      <x v="4"/>
      <x v="31"/>
    </i>
    <i r="1">
      <x v="13"/>
    </i>
    <i r="1">
      <x v="14"/>
    </i>
    <i r="1">
      <x v="18"/>
    </i>
    <i r="1">
      <x v="24"/>
    </i>
    <i r="1">
      <x v="25"/>
    </i>
    <i r="1">
      <x v="28"/>
    </i>
    <i r="1">
      <x v="9"/>
    </i>
    <i r="1">
      <x v="4"/>
    </i>
    <i r="1">
      <x v="16"/>
    </i>
    <i r="1">
      <x v="7"/>
    </i>
    <i r="1">
      <x v="12"/>
    </i>
    <i r="1">
      <x v="26"/>
    </i>
    <i r="1">
      <x v="20"/>
    </i>
    <i r="1">
      <x v="17"/>
    </i>
    <i r="1">
      <x v="29"/>
    </i>
    <i r="1">
      <x v="22"/>
    </i>
  </rowItems>
  <colItems count="1">
    <i/>
  </colItems>
  <dataFields count="1">
    <dataField name="Promedio de Percentil Relativo" fld="4" subtotal="average" baseField="2" baseItem="5" numFmtId="167"/>
  </dataFields>
  <formats count="16">
    <format dxfId="191">
      <pivotArea outline="0" collapsedLevelsAreSubtotals="1" fieldPosition="0"/>
    </format>
    <format dxfId="190">
      <pivotArea dataOnly="0" labelOnly="1" outline="0" fieldPosition="0">
        <references count="1">
          <reference field="5" count="0"/>
        </references>
      </pivotArea>
    </format>
    <format dxfId="189">
      <pivotArea field="5" type="button" dataOnly="0" labelOnly="1" outline="0" axis="axisRow" fieldPosition="0"/>
    </format>
    <format dxfId="188">
      <pivotArea field="2" type="button" dataOnly="0" labelOnly="1" outline="0" axis="axisRow" fieldPosition="1"/>
    </format>
    <format dxfId="187">
      <pivotArea dataOnly="0" labelOnly="1" outline="0" axis="axisValues" fieldPosition="0"/>
    </format>
    <format dxfId="186">
      <pivotArea field="5" type="button" dataOnly="0" labelOnly="1" outline="0" axis="axisRow" fieldPosition="0"/>
    </format>
    <format dxfId="185">
      <pivotArea field="2" type="button" dataOnly="0" labelOnly="1" outline="0" axis="axisRow" fieldPosition="1"/>
    </format>
    <format dxfId="184">
      <pivotArea dataOnly="0" labelOnly="1" outline="0" axis="axisValues" fieldPosition="0"/>
    </format>
    <format dxfId="183">
      <pivotArea dataOnly="0" labelOnly="1" outline="0" axis="axisValues" fieldPosition="0"/>
    </format>
    <format dxfId="182">
      <pivotArea field="5" type="button" dataOnly="0" labelOnly="1" outline="0" axis="axisRow" fieldPosition="0"/>
    </format>
    <format dxfId="181">
      <pivotArea field="2" type="button" dataOnly="0" labelOnly="1" outline="0" axis="axisRow" fieldPosition="1"/>
    </format>
    <format dxfId="180">
      <pivotArea dataOnly="0" labelOnly="1" outline="0" axis="axisValues" fieldPosition="0"/>
    </format>
    <format dxfId="179">
      <pivotArea dataOnly="0" labelOnly="1" outline="0" fieldPosition="0">
        <references count="1">
          <reference field="5" count="0"/>
        </references>
      </pivotArea>
    </format>
    <format dxfId="178">
      <pivotArea field="5" type="button" dataOnly="0" labelOnly="1" outline="0" axis="axisRow" fieldPosition="0"/>
    </format>
    <format dxfId="177">
      <pivotArea field="2" type="button" dataOnly="0" labelOnly="1" outline="0" axis="axisRow" fieldPosition="1"/>
    </format>
    <format dxfId="176">
      <pivotArea dataOnly="0" labelOnly="1" outline="0" axis="axisValues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Dinámica2" cacheId="7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O14:Q242" firstHeaderRow="1" firstDataRow="1" firstDataCol="2"/>
  <pivotFields count="3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0">
        <item x="0"/>
        <item x="1"/>
        <item x="2"/>
        <item x="3"/>
        <item x="5"/>
        <item x="8"/>
        <item x="9"/>
        <item x="6"/>
        <item x="7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x="0"/>
        <item x="1"/>
        <item x="22"/>
        <item x="25"/>
        <item x="16"/>
        <item m="1" x="29"/>
        <item m="1" x="33"/>
        <item x="23"/>
        <item x="24"/>
        <item x="10"/>
        <item x="28"/>
        <item m="1" x="31"/>
        <item x="4"/>
        <item x="6"/>
        <item x="8"/>
        <item x="27"/>
        <item x="15"/>
        <item x="3"/>
        <item x="18"/>
        <item x="26"/>
        <item m="1" x="30"/>
        <item x="11"/>
        <item x="9"/>
        <item x="19"/>
        <item x="7"/>
        <item x="17"/>
        <item x="2"/>
        <item x="20"/>
        <item m="1" x="32"/>
        <item x="5"/>
        <item x="14"/>
        <item x="2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1"/>
  </rowFields>
  <rowItems count="228">
    <i>
      <x/>
      <x/>
    </i>
    <i r="1">
      <x v="1"/>
    </i>
    <i r="1">
      <x v="2"/>
    </i>
    <i r="1">
      <x v="3"/>
    </i>
    <i r="1">
      <x v="4"/>
    </i>
    <i r="1">
      <x v="8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3"/>
    </i>
    <i>
      <x v="1"/>
      <x/>
    </i>
    <i r="1">
      <x v="1"/>
    </i>
    <i r="1">
      <x v="3"/>
    </i>
    <i r="1">
      <x v="4"/>
    </i>
    <i r="1">
      <x v="7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3"/>
    </i>
    <i>
      <x v="2"/>
      <x/>
    </i>
    <i r="1">
      <x v="1"/>
    </i>
    <i r="1">
      <x v="2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21"/>
    </i>
    <i r="1">
      <x v="22"/>
    </i>
    <i r="1">
      <x v="24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3"/>
    </i>
    <i>
      <x v="3"/>
      <x/>
    </i>
    <i r="1">
      <x v="1"/>
    </i>
    <i r="1">
      <x v="2"/>
    </i>
    <i r="1">
      <x v="4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3"/>
    </i>
    <i>
      <x v="4"/>
      <x/>
    </i>
    <i r="1">
      <x v="1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3"/>
    </i>
    <i>
      <x v="5"/>
      <x/>
    </i>
    <i r="1">
      <x v="1"/>
    </i>
    <i r="1">
      <x v="2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3"/>
    </i>
    <i>
      <x v="6"/>
      <x/>
    </i>
    <i r="1">
      <x v="1"/>
    </i>
    <i r="1">
      <x v="2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3"/>
    </i>
    <i>
      <x v="7"/>
      <x/>
    </i>
    <i r="1">
      <x v="1"/>
    </i>
    <i r="1">
      <x v="7"/>
    </i>
    <i r="1">
      <x v="8"/>
    </i>
    <i r="1">
      <x v="9"/>
    </i>
    <i r="1">
      <x v="12"/>
    </i>
    <i r="1">
      <x v="14"/>
    </i>
    <i r="1">
      <x v="16"/>
    </i>
    <i r="1">
      <x v="17"/>
    </i>
    <i r="1">
      <x v="19"/>
    </i>
    <i r="1">
      <x v="22"/>
    </i>
    <i r="1">
      <x v="24"/>
    </i>
    <i r="1">
      <x v="25"/>
    </i>
    <i r="1">
      <x v="26"/>
    </i>
    <i r="1">
      <x v="29"/>
    </i>
    <i r="1">
      <x v="30"/>
    </i>
    <i r="1">
      <x v="32"/>
    </i>
    <i r="1">
      <x v="33"/>
    </i>
    <i>
      <x v="8"/>
      <x/>
    </i>
    <i r="1">
      <x v="1"/>
    </i>
    <i r="1">
      <x v="3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1"/>
    </i>
    <i r="1">
      <x v="22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3"/>
    </i>
    <i>
      <x v="9"/>
      <x/>
    </i>
    <i r="1">
      <x v="1"/>
    </i>
    <i r="1">
      <x v="7"/>
    </i>
    <i r="1">
      <x v="8"/>
    </i>
    <i r="1">
      <x v="9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2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3"/>
    </i>
  </rowItems>
  <colItems count="1">
    <i/>
  </colItems>
  <dataFields count="1">
    <dataField name="Promedio de PERCENTIL" fld="32" subtotal="average" baseField="7" baseItem="2" numFmtId="169"/>
  </dataFields>
  <formats count="2">
    <format dxfId="193">
      <pivotArea outline="0" collapsedLevelsAreSubtotals="1" fieldPosition="0"/>
    </format>
    <format dxfId="19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1" cacheId="7" applyNumberFormats="0" applyBorderFormats="0" applyFontFormats="0" applyPatternFormats="0" applyAlignmentFormats="0" applyWidthHeightFormats="1" dataCaption="Valores" updatedVersion="6" minRefreshableVersion="3" showDrill="0" useAutoFormatting="1" rowGrandTotals="0" colGrandTotals="0" itemPrintTitles="1" createdVersion="6" indent="0" compact="0" compactData="0" multipleFieldFilters="0">
  <location ref="A14:D255" firstHeaderRow="1" firstDataRow="1" firstDataCol="3"/>
  <pivotFields count="3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0">
        <item x="0"/>
        <item x="1"/>
        <item x="2"/>
        <item x="3"/>
        <item x="5"/>
        <item x="8"/>
        <item x="9"/>
        <item x="6"/>
        <item x="7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">
        <item x="0"/>
        <item x="1"/>
        <item x="22"/>
        <item x="25"/>
        <item x="16"/>
        <item m="1" x="29"/>
        <item m="1" x="33"/>
        <item x="23"/>
        <item x="24"/>
        <item x="10"/>
        <item x="28"/>
        <item m="1" x="31"/>
        <item x="4"/>
        <item x="6"/>
        <item x="8"/>
        <item x="27"/>
        <item x="15"/>
        <item x="3"/>
        <item x="18"/>
        <item x="26"/>
        <item m="1" x="30"/>
        <item x="11"/>
        <item x="9"/>
        <item x="19"/>
        <item x="7"/>
        <item x="17"/>
        <item x="2"/>
        <item x="20"/>
        <item m="1" x="32"/>
        <item x="5"/>
        <item x="14"/>
        <item x="2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9"/>
    <field x="11"/>
  </rowFields>
  <rowItems count="241">
    <i>
      <x/>
      <x/>
      <x v="2"/>
    </i>
    <i r="2">
      <x v="3"/>
    </i>
    <i r="2">
      <x v="4"/>
    </i>
    <i r="2">
      <x v="8"/>
    </i>
    <i r="2">
      <x v="15"/>
    </i>
    <i r="2">
      <x v="16"/>
    </i>
    <i r="2">
      <x v="21"/>
    </i>
    <i r="2">
      <x v="25"/>
    </i>
    <i r="2">
      <x v="27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12"/>
    </i>
    <i r="2">
      <x v="13"/>
    </i>
    <i r="2">
      <x v="17"/>
    </i>
    <i r="2">
      <x v="26"/>
    </i>
    <i r="2">
      <x v="29"/>
    </i>
    <i r="1">
      <x v="2"/>
      <x v="9"/>
    </i>
    <i r="2">
      <x v="14"/>
    </i>
    <i r="2">
      <x v="19"/>
    </i>
    <i r="2">
      <x v="21"/>
    </i>
    <i r="2">
      <x v="22"/>
    </i>
    <i r="2">
      <x v="23"/>
    </i>
    <i r="2">
      <x v="24"/>
    </i>
    <i r="2">
      <x v="26"/>
    </i>
    <i>
      <x v="1"/>
      <x/>
      <x v="3"/>
    </i>
    <i r="2">
      <x v="4"/>
    </i>
    <i r="2">
      <x v="16"/>
    </i>
    <i r="2">
      <x v="21"/>
    </i>
    <i r="2">
      <x v="25"/>
    </i>
    <i r="2">
      <x v="27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9"/>
    </i>
    <i r="2">
      <x v="12"/>
    </i>
    <i r="2">
      <x v="13"/>
    </i>
    <i r="2">
      <x v="17"/>
    </i>
    <i r="2">
      <x v="18"/>
    </i>
    <i r="2">
      <x v="26"/>
    </i>
    <i r="2">
      <x v="29"/>
    </i>
    <i r="1">
      <x v="2"/>
      <x v="7"/>
    </i>
    <i r="2">
      <x v="9"/>
    </i>
    <i r="2">
      <x v="14"/>
    </i>
    <i r="2">
      <x v="17"/>
    </i>
    <i r="2">
      <x v="19"/>
    </i>
    <i r="2">
      <x v="22"/>
    </i>
    <i r="2">
      <x v="23"/>
    </i>
    <i r="2">
      <x v="24"/>
    </i>
    <i>
      <x v="2"/>
      <x/>
      <x v="2"/>
    </i>
    <i r="2">
      <x v="8"/>
    </i>
    <i r="2">
      <x v="16"/>
    </i>
    <i r="2">
      <x v="21"/>
    </i>
    <i r="2">
      <x v="27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12"/>
    </i>
    <i r="2">
      <x v="13"/>
    </i>
    <i r="2">
      <x v="17"/>
    </i>
    <i r="2">
      <x v="26"/>
    </i>
    <i r="2">
      <x v="29"/>
    </i>
    <i r="1">
      <x v="2"/>
      <x v="7"/>
    </i>
    <i r="2">
      <x v="9"/>
    </i>
    <i r="2">
      <x v="14"/>
    </i>
    <i r="2">
      <x v="21"/>
    </i>
    <i r="2">
      <x v="22"/>
    </i>
    <i r="2">
      <x v="24"/>
    </i>
    <i r="2">
      <x v="26"/>
    </i>
    <i>
      <x v="3"/>
      <x/>
      <x v="2"/>
    </i>
    <i r="2">
      <x v="4"/>
    </i>
    <i r="2">
      <x v="8"/>
    </i>
    <i r="2">
      <x v="15"/>
    </i>
    <i r="2">
      <x v="16"/>
    </i>
    <i r="2">
      <x v="18"/>
    </i>
    <i r="2">
      <x v="25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12"/>
    </i>
    <i r="2">
      <x v="13"/>
    </i>
    <i r="2">
      <x v="17"/>
    </i>
    <i r="2">
      <x v="26"/>
    </i>
    <i r="2">
      <x v="29"/>
    </i>
    <i r="1">
      <x v="2"/>
      <x v="7"/>
    </i>
    <i r="2">
      <x v="9"/>
    </i>
    <i r="2">
      <x v="14"/>
    </i>
    <i r="2">
      <x v="19"/>
    </i>
    <i r="2">
      <x v="22"/>
    </i>
    <i r="2">
      <x v="23"/>
    </i>
    <i r="2">
      <x v="24"/>
    </i>
    <i r="2">
      <x v="26"/>
    </i>
    <i>
      <x v="4"/>
      <x/>
      <x v="7"/>
    </i>
    <i r="2">
      <x v="8"/>
    </i>
    <i r="2">
      <x v="16"/>
    </i>
    <i r="2">
      <x v="18"/>
    </i>
    <i r="2">
      <x v="21"/>
    </i>
    <i r="2">
      <x v="25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12"/>
    </i>
    <i r="2">
      <x v="13"/>
    </i>
    <i r="2">
      <x v="17"/>
    </i>
    <i r="2">
      <x v="26"/>
    </i>
    <i r="2">
      <x v="29"/>
    </i>
    <i r="1">
      <x v="2"/>
      <x v="9"/>
    </i>
    <i r="2">
      <x v="10"/>
    </i>
    <i r="2">
      <x v="14"/>
    </i>
    <i r="2">
      <x v="19"/>
    </i>
    <i r="2">
      <x v="21"/>
    </i>
    <i r="2">
      <x v="22"/>
    </i>
    <i r="2">
      <x v="24"/>
    </i>
    <i>
      <x v="5"/>
      <x/>
      <x v="2"/>
    </i>
    <i r="2">
      <x v="8"/>
    </i>
    <i r="2">
      <x v="16"/>
    </i>
    <i r="2">
      <x v="25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7"/>
    </i>
    <i r="2">
      <x v="12"/>
    </i>
    <i r="2">
      <x v="13"/>
    </i>
    <i r="2">
      <x v="17"/>
    </i>
    <i r="2">
      <x v="26"/>
    </i>
    <i r="2">
      <x v="29"/>
    </i>
    <i r="1">
      <x v="2"/>
      <x v="7"/>
    </i>
    <i r="2">
      <x v="9"/>
    </i>
    <i r="2">
      <x v="14"/>
    </i>
    <i r="2">
      <x v="19"/>
    </i>
    <i r="2">
      <x v="22"/>
    </i>
    <i r="2">
      <x v="23"/>
    </i>
    <i r="2">
      <x v="24"/>
    </i>
    <i>
      <x v="6"/>
      <x/>
      <x v="2"/>
    </i>
    <i r="2">
      <x v="7"/>
    </i>
    <i r="2">
      <x v="8"/>
    </i>
    <i r="2">
      <x v="15"/>
    </i>
    <i r="2">
      <x v="16"/>
    </i>
    <i r="2">
      <x v="25"/>
    </i>
    <i r="2">
      <x v="27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12"/>
    </i>
    <i r="2">
      <x v="13"/>
    </i>
    <i r="2">
      <x v="17"/>
    </i>
    <i r="2">
      <x v="26"/>
    </i>
    <i r="2">
      <x v="29"/>
    </i>
    <i r="1">
      <x v="2"/>
      <x v="7"/>
    </i>
    <i r="2">
      <x v="9"/>
    </i>
    <i r="2">
      <x v="10"/>
    </i>
    <i r="2">
      <x v="14"/>
    </i>
    <i r="2">
      <x v="19"/>
    </i>
    <i r="2">
      <x v="21"/>
    </i>
    <i r="2">
      <x v="22"/>
    </i>
    <i r="2">
      <x v="23"/>
    </i>
    <i r="2">
      <x v="24"/>
    </i>
    <i r="2">
      <x v="29"/>
    </i>
    <i>
      <x v="7"/>
      <x/>
      <x v="8"/>
    </i>
    <i r="2">
      <x v="16"/>
    </i>
    <i r="2">
      <x v="25"/>
    </i>
    <i r="2">
      <x v="30"/>
    </i>
    <i r="2">
      <x v="32"/>
    </i>
    <i r="2">
      <x v="33"/>
    </i>
    <i r="1">
      <x v="1"/>
      <x/>
    </i>
    <i r="2">
      <x v="1"/>
    </i>
    <i r="2">
      <x v="12"/>
    </i>
    <i r="2">
      <x v="17"/>
    </i>
    <i r="2">
      <x v="26"/>
    </i>
    <i r="2">
      <x v="29"/>
    </i>
    <i r="1">
      <x v="2"/>
      <x v="7"/>
    </i>
    <i r="2">
      <x v="9"/>
    </i>
    <i r="2">
      <x v="14"/>
    </i>
    <i r="2">
      <x v="19"/>
    </i>
    <i r="2">
      <x v="22"/>
    </i>
    <i r="2">
      <x v="24"/>
    </i>
    <i>
      <x v="8"/>
      <x/>
      <x v="3"/>
    </i>
    <i r="2">
      <x v="8"/>
    </i>
    <i r="2">
      <x v="16"/>
    </i>
    <i r="2">
      <x v="21"/>
    </i>
    <i r="2">
      <x v="25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9"/>
    </i>
    <i r="2">
      <x v="12"/>
    </i>
    <i r="2">
      <x v="13"/>
    </i>
    <i r="2">
      <x v="17"/>
    </i>
    <i r="2">
      <x v="26"/>
    </i>
    <i r="2">
      <x v="29"/>
    </i>
    <i r="1">
      <x v="2"/>
      <x v="7"/>
    </i>
    <i r="2">
      <x v="9"/>
    </i>
    <i r="2">
      <x v="14"/>
    </i>
    <i r="2">
      <x v="19"/>
    </i>
    <i r="2">
      <x v="21"/>
    </i>
    <i r="2">
      <x v="22"/>
    </i>
    <i r="2">
      <x v="24"/>
    </i>
    <i>
      <x v="9"/>
      <x/>
      <x v="8"/>
    </i>
    <i r="2">
      <x v="16"/>
    </i>
    <i r="2">
      <x v="25"/>
    </i>
    <i r="2">
      <x v="30"/>
    </i>
    <i r="2">
      <x v="31"/>
    </i>
    <i r="2">
      <x v="32"/>
    </i>
    <i r="2">
      <x v="33"/>
    </i>
    <i r="1">
      <x v="1"/>
      <x/>
    </i>
    <i r="2">
      <x v="1"/>
    </i>
    <i r="2">
      <x v="12"/>
    </i>
    <i r="2">
      <x v="13"/>
    </i>
    <i r="2">
      <x v="17"/>
    </i>
    <i r="2">
      <x v="26"/>
    </i>
    <i r="2">
      <x v="29"/>
    </i>
    <i r="1">
      <x v="2"/>
      <x v="7"/>
    </i>
    <i r="2">
      <x v="9"/>
    </i>
    <i r="2">
      <x v="14"/>
    </i>
    <i r="2">
      <x v="19"/>
    </i>
    <i r="2">
      <x v="22"/>
    </i>
    <i r="2">
      <x v="24"/>
    </i>
  </rowItems>
  <colItems count="1">
    <i/>
  </colItems>
  <dataFields count="1">
    <dataField name="Promedio de PERCENTIL" fld="32" subtotal="average" baseField="7" baseItem="2" numFmtId="167"/>
  </dataFields>
  <formats count="123">
    <format dxfId="316">
      <pivotArea outline="0" collapsedLevelsAreSubtotals="1" fieldPosition="0"/>
    </format>
    <format dxfId="315">
      <pivotArea outline="0" collapsedLevelsAreSubtotals="1" fieldPosition="0"/>
    </format>
    <format dxfId="314">
      <pivotArea outline="0" collapsedLevelsAreSubtotals="1" fieldPosition="0"/>
    </format>
    <format dxfId="313">
      <pivotArea outline="0" fieldPosition="0">
        <references count="3">
          <reference field="3" count="1" selected="0">
            <x v="0"/>
          </reference>
          <reference field="9" count="1" selected="0">
            <x v="0"/>
          </reference>
          <reference field="11" count="13" selected="0">
            <x v="2"/>
            <x v="3"/>
            <x v="4"/>
            <x v="5"/>
            <x v="6"/>
            <x v="8"/>
            <x v="11"/>
            <x v="15"/>
            <x v="16"/>
            <x v="21"/>
            <x v="25"/>
            <x v="27"/>
            <x v="28"/>
          </reference>
        </references>
      </pivotArea>
    </format>
    <format dxfId="312">
      <pivotArea dataOnly="0" labelOnly="1" outline="0" offset="IV1:IV13" fieldPosition="0">
        <references count="1">
          <reference field="3" count="1">
            <x v="0"/>
          </reference>
        </references>
      </pivotArea>
    </format>
    <format dxfId="311">
      <pivotArea dataOnly="0" labelOnly="1" outline="0" fieldPosition="0">
        <references count="2">
          <reference field="3" count="1" selected="0">
            <x v="0"/>
          </reference>
          <reference field="9" count="1">
            <x v="0"/>
          </reference>
        </references>
      </pivotArea>
    </format>
    <format dxfId="310">
      <pivotArea dataOnly="0" labelOnly="1" outline="0" fieldPosition="0">
        <references count="3">
          <reference field="3" count="1" selected="0">
            <x v="0"/>
          </reference>
          <reference field="9" count="1" selected="0">
            <x v="0"/>
          </reference>
          <reference field="11" count="13">
            <x v="2"/>
            <x v="3"/>
            <x v="4"/>
            <x v="5"/>
            <x v="6"/>
            <x v="8"/>
            <x v="11"/>
            <x v="15"/>
            <x v="16"/>
            <x v="21"/>
            <x v="25"/>
            <x v="27"/>
            <x v="28"/>
          </reference>
        </references>
      </pivotArea>
    </format>
    <format dxfId="309">
      <pivotArea outline="0" fieldPosition="0">
        <references count="3">
          <reference field="3" count="1" selected="0">
            <x v="0"/>
          </reference>
          <reference field="9" count="1" selected="0">
            <x v="1"/>
          </reference>
          <reference field="11" count="7" selected="0">
            <x v="0"/>
            <x v="1"/>
            <x v="12"/>
            <x v="13"/>
            <x v="17"/>
            <x v="20"/>
            <x v="26"/>
          </reference>
        </references>
      </pivotArea>
    </format>
    <format dxfId="308">
      <pivotArea dataOnly="0" labelOnly="1" outline="0" offset="IV14:IV20" fieldPosition="0">
        <references count="1">
          <reference field="3" count="1">
            <x v="0"/>
          </reference>
        </references>
      </pivotArea>
    </format>
    <format dxfId="307">
      <pivotArea dataOnly="0" labelOnly="1" outline="0" fieldPosition="0">
        <references count="2">
          <reference field="3" count="1" selected="0">
            <x v="0"/>
          </reference>
          <reference field="9" count="1">
            <x v="1"/>
          </reference>
        </references>
      </pivotArea>
    </format>
    <format dxfId="306">
      <pivotArea dataOnly="0" labelOnly="1" outline="0" fieldPosition="0">
        <references count="3">
          <reference field="3" count="1" selected="0">
            <x v="0"/>
          </reference>
          <reference field="9" count="1" selected="0">
            <x v="1"/>
          </reference>
          <reference field="11" count="7">
            <x v="0"/>
            <x v="1"/>
            <x v="12"/>
            <x v="13"/>
            <x v="17"/>
            <x v="20"/>
            <x v="26"/>
          </reference>
        </references>
      </pivotArea>
    </format>
    <format dxfId="305">
      <pivotArea outline="0" fieldPosition="0">
        <references count="3">
          <reference field="3" count="1" selected="0">
            <x v="0"/>
          </reference>
          <reference field="9" count="1" selected="0">
            <x v="2"/>
          </reference>
          <reference field="11" count="8" selected="0">
            <x v="9"/>
            <x v="14"/>
            <x v="19"/>
            <x v="21"/>
            <x v="22"/>
            <x v="23"/>
            <x v="24"/>
            <x v="26"/>
          </reference>
        </references>
      </pivotArea>
    </format>
    <format dxfId="304">
      <pivotArea dataOnly="0" labelOnly="1" outline="0" offset="IV21:IV256" fieldPosition="0">
        <references count="1">
          <reference field="3" count="1">
            <x v="0"/>
          </reference>
        </references>
      </pivotArea>
    </format>
    <format dxfId="303">
      <pivotArea dataOnly="0" labelOnly="1" outline="0" fieldPosition="0">
        <references count="2">
          <reference field="3" count="1" selected="0">
            <x v="0"/>
          </reference>
          <reference field="9" count="1">
            <x v="2"/>
          </reference>
        </references>
      </pivotArea>
    </format>
    <format dxfId="302">
      <pivotArea dataOnly="0" labelOnly="1" outline="0" fieldPosition="0">
        <references count="3">
          <reference field="3" count="1" selected="0">
            <x v="0"/>
          </reference>
          <reference field="9" count="1" selected="0">
            <x v="2"/>
          </reference>
          <reference field="11" count="8">
            <x v="9"/>
            <x v="14"/>
            <x v="19"/>
            <x v="21"/>
            <x v="22"/>
            <x v="23"/>
            <x v="24"/>
            <x v="26"/>
          </reference>
        </references>
      </pivotArea>
    </format>
    <format dxfId="301">
      <pivotArea outline="0" fieldPosition="0">
        <references count="3">
          <reference field="3" count="1" selected="0">
            <x v="1"/>
          </reference>
          <reference field="9" count="1" selected="0">
            <x v="0"/>
          </reference>
          <reference field="11" count="10" selected="0">
            <x v="3"/>
            <x v="4"/>
            <x v="5"/>
            <x v="6"/>
            <x v="11"/>
            <x v="16"/>
            <x v="21"/>
            <x v="25"/>
            <x v="27"/>
            <x v="28"/>
          </reference>
        </references>
      </pivotArea>
    </format>
    <format dxfId="300">
      <pivotArea dataOnly="0" labelOnly="1" outline="0" offset="IV1:IV10" fieldPosition="0">
        <references count="1">
          <reference field="3" count="1">
            <x v="1"/>
          </reference>
        </references>
      </pivotArea>
    </format>
    <format dxfId="299">
      <pivotArea dataOnly="0" labelOnly="1" outline="0" fieldPosition="0">
        <references count="2">
          <reference field="3" count="1" selected="0">
            <x v="1"/>
          </reference>
          <reference field="9" count="1">
            <x v="0"/>
          </reference>
        </references>
      </pivotArea>
    </format>
    <format dxfId="298">
      <pivotArea dataOnly="0" labelOnly="1" outline="0" fieldPosition="0">
        <references count="3">
          <reference field="3" count="1" selected="0">
            <x v="1"/>
          </reference>
          <reference field="9" count="1" selected="0">
            <x v="0"/>
          </reference>
          <reference field="11" count="10">
            <x v="3"/>
            <x v="4"/>
            <x v="5"/>
            <x v="6"/>
            <x v="11"/>
            <x v="16"/>
            <x v="21"/>
            <x v="25"/>
            <x v="27"/>
            <x v="28"/>
          </reference>
        </references>
      </pivotArea>
    </format>
    <format dxfId="297">
      <pivotArea outline="0" fieldPosition="0">
        <references count="3">
          <reference field="3" count="1" selected="0">
            <x v="1"/>
          </reference>
          <reference field="9" count="1" selected="0">
            <x v="1"/>
          </reference>
          <reference field="11" count="9" selected="0">
            <x v="0"/>
            <x v="1"/>
            <x v="9"/>
            <x v="12"/>
            <x v="13"/>
            <x v="17"/>
            <x v="18"/>
            <x v="20"/>
            <x v="26"/>
          </reference>
        </references>
      </pivotArea>
    </format>
    <format dxfId="296">
      <pivotArea dataOnly="0" labelOnly="1" outline="0" offset="IV11:IV19" fieldPosition="0">
        <references count="1">
          <reference field="3" count="1">
            <x v="1"/>
          </reference>
        </references>
      </pivotArea>
    </format>
    <format dxfId="295">
      <pivotArea dataOnly="0" labelOnly="1" outline="0" fieldPosition="0">
        <references count="2">
          <reference field="3" count="1" selected="0">
            <x v="1"/>
          </reference>
          <reference field="9" count="1">
            <x v="1"/>
          </reference>
        </references>
      </pivotArea>
    </format>
    <format dxfId="294">
      <pivotArea dataOnly="0" labelOnly="1" outline="0" fieldPosition="0">
        <references count="3">
          <reference field="3" count="1" selected="0">
            <x v="1"/>
          </reference>
          <reference field="9" count="1" selected="0">
            <x v="1"/>
          </reference>
          <reference field="11" count="9">
            <x v="0"/>
            <x v="1"/>
            <x v="9"/>
            <x v="12"/>
            <x v="13"/>
            <x v="17"/>
            <x v="18"/>
            <x v="20"/>
            <x v="26"/>
          </reference>
        </references>
      </pivotArea>
    </format>
    <format dxfId="293">
      <pivotArea outline="0" fieldPosition="0">
        <references count="3">
          <reference field="3" count="1" selected="0">
            <x v="1"/>
          </reference>
          <reference field="9" count="1" selected="0">
            <x v="2"/>
          </reference>
          <reference field="11" count="8" selected="0">
            <x v="7"/>
            <x v="9"/>
            <x v="14"/>
            <x v="17"/>
            <x v="19"/>
            <x v="22"/>
            <x v="23"/>
            <x v="24"/>
          </reference>
        </references>
      </pivotArea>
    </format>
    <format dxfId="292">
      <pivotArea dataOnly="0" labelOnly="1" outline="0" offset="IV20:IV256" fieldPosition="0">
        <references count="1">
          <reference field="3" count="1">
            <x v="1"/>
          </reference>
        </references>
      </pivotArea>
    </format>
    <format dxfId="291">
      <pivotArea dataOnly="0" labelOnly="1" outline="0" fieldPosition="0">
        <references count="2">
          <reference field="3" count="1" selected="0">
            <x v="1"/>
          </reference>
          <reference field="9" count="1">
            <x v="2"/>
          </reference>
        </references>
      </pivotArea>
    </format>
    <format dxfId="290">
      <pivotArea dataOnly="0" labelOnly="1" outline="0" fieldPosition="0">
        <references count="3">
          <reference field="3" count="1" selected="0">
            <x v="1"/>
          </reference>
          <reference field="9" count="1" selected="0">
            <x v="2"/>
          </reference>
          <reference field="11" count="8">
            <x v="7"/>
            <x v="9"/>
            <x v="14"/>
            <x v="17"/>
            <x v="19"/>
            <x v="22"/>
            <x v="23"/>
            <x v="24"/>
          </reference>
        </references>
      </pivotArea>
    </format>
    <format dxfId="289">
      <pivotArea outline="0" fieldPosition="0">
        <references count="3">
          <reference field="3" count="1" selected="0">
            <x v="2"/>
          </reference>
          <reference field="9" count="1" selected="0">
            <x v="0"/>
          </reference>
          <reference field="11" count="9" selected="0">
            <x v="2"/>
            <x v="5"/>
            <x v="6"/>
            <x v="8"/>
            <x v="11"/>
            <x v="16"/>
            <x v="21"/>
            <x v="27"/>
            <x v="28"/>
          </reference>
        </references>
      </pivotArea>
    </format>
    <format dxfId="288">
      <pivotArea dataOnly="0" labelOnly="1" outline="0" offset="IV1:IV9" fieldPosition="0">
        <references count="1">
          <reference field="3" count="1">
            <x v="2"/>
          </reference>
        </references>
      </pivotArea>
    </format>
    <format dxfId="287">
      <pivotArea dataOnly="0" labelOnly="1" outline="0" fieldPosition="0">
        <references count="2">
          <reference field="3" count="1" selected="0">
            <x v="2"/>
          </reference>
          <reference field="9" count="1">
            <x v="0"/>
          </reference>
        </references>
      </pivotArea>
    </format>
    <format dxfId="286">
      <pivotArea dataOnly="0" labelOnly="1" outline="0" fieldPosition="0">
        <references count="3">
          <reference field="3" count="1" selected="0">
            <x v="2"/>
          </reference>
          <reference field="9" count="1" selected="0">
            <x v="0"/>
          </reference>
          <reference field="11" count="9">
            <x v="2"/>
            <x v="5"/>
            <x v="6"/>
            <x v="8"/>
            <x v="11"/>
            <x v="16"/>
            <x v="21"/>
            <x v="27"/>
            <x v="28"/>
          </reference>
        </references>
      </pivotArea>
    </format>
    <format dxfId="285">
      <pivotArea outline="0" fieldPosition="0">
        <references count="3">
          <reference field="3" count="1" selected="0">
            <x v="2"/>
          </reference>
          <reference field="9" count="1" selected="0">
            <x v="1"/>
          </reference>
          <reference field="11" count="7" selected="0">
            <x v="0"/>
            <x v="1"/>
            <x v="12"/>
            <x v="13"/>
            <x v="17"/>
            <x v="20"/>
            <x v="26"/>
          </reference>
        </references>
      </pivotArea>
    </format>
    <format dxfId="284">
      <pivotArea dataOnly="0" labelOnly="1" outline="0" offset="IV10:IV16" fieldPosition="0">
        <references count="1">
          <reference field="3" count="1">
            <x v="2"/>
          </reference>
        </references>
      </pivotArea>
    </format>
    <format dxfId="283">
      <pivotArea dataOnly="0" labelOnly="1" outline="0" fieldPosition="0">
        <references count="2">
          <reference field="3" count="1" selected="0">
            <x v="2"/>
          </reference>
          <reference field="9" count="1">
            <x v="1"/>
          </reference>
        </references>
      </pivotArea>
    </format>
    <format dxfId="282">
      <pivotArea dataOnly="0" labelOnly="1" outline="0" fieldPosition="0">
        <references count="3">
          <reference field="3" count="1" selected="0">
            <x v="2"/>
          </reference>
          <reference field="9" count="1" selected="0">
            <x v="1"/>
          </reference>
          <reference field="11" count="7">
            <x v="0"/>
            <x v="1"/>
            <x v="12"/>
            <x v="13"/>
            <x v="17"/>
            <x v="20"/>
            <x v="26"/>
          </reference>
        </references>
      </pivotArea>
    </format>
    <format dxfId="281">
      <pivotArea outline="0" fieldPosition="0">
        <references count="3">
          <reference field="3" count="1" selected="0">
            <x v="2"/>
          </reference>
          <reference field="9" count="1" selected="0">
            <x v="2"/>
          </reference>
          <reference field="11" count="7" selected="0">
            <x v="7"/>
            <x v="9"/>
            <x v="14"/>
            <x v="21"/>
            <x v="22"/>
            <x v="24"/>
            <x v="26"/>
          </reference>
        </references>
      </pivotArea>
    </format>
    <format dxfId="280">
      <pivotArea dataOnly="0" labelOnly="1" outline="0" offset="IV17:IV256" fieldPosition="0">
        <references count="1">
          <reference field="3" count="1">
            <x v="2"/>
          </reference>
        </references>
      </pivotArea>
    </format>
    <format dxfId="279">
      <pivotArea dataOnly="0" labelOnly="1" outline="0" fieldPosition="0">
        <references count="2">
          <reference field="3" count="1" selected="0">
            <x v="2"/>
          </reference>
          <reference field="9" count="1">
            <x v="2"/>
          </reference>
        </references>
      </pivotArea>
    </format>
    <format dxfId="278">
      <pivotArea dataOnly="0" labelOnly="1" outline="0" fieldPosition="0">
        <references count="3">
          <reference field="3" count="1" selected="0">
            <x v="2"/>
          </reference>
          <reference field="9" count="1" selected="0">
            <x v="2"/>
          </reference>
          <reference field="11" count="7">
            <x v="7"/>
            <x v="9"/>
            <x v="14"/>
            <x v="21"/>
            <x v="22"/>
            <x v="24"/>
            <x v="26"/>
          </reference>
        </references>
      </pivotArea>
    </format>
    <format dxfId="277">
      <pivotArea outline="0" fieldPosition="0">
        <references count="3">
          <reference field="3" count="1" selected="0">
            <x v="3"/>
          </reference>
          <reference field="9" count="1" selected="0">
            <x v="0"/>
          </reference>
          <reference field="11" count="11" selected="0">
            <x v="2"/>
            <x v="4"/>
            <x v="5"/>
            <x v="6"/>
            <x v="8"/>
            <x v="11"/>
            <x v="15"/>
            <x v="16"/>
            <x v="18"/>
            <x v="25"/>
            <x v="28"/>
          </reference>
        </references>
      </pivotArea>
    </format>
    <format dxfId="276">
      <pivotArea dataOnly="0" labelOnly="1" outline="0" offset="IV1:IV11" fieldPosition="0">
        <references count="1">
          <reference field="3" count="1">
            <x v="3"/>
          </reference>
        </references>
      </pivotArea>
    </format>
    <format dxfId="275">
      <pivotArea dataOnly="0" labelOnly="1" outline="0" fieldPosition="0">
        <references count="2">
          <reference field="3" count="1" selected="0">
            <x v="3"/>
          </reference>
          <reference field="9" count="1">
            <x v="0"/>
          </reference>
        </references>
      </pivotArea>
    </format>
    <format dxfId="274">
      <pivotArea dataOnly="0" labelOnly="1" outline="0" fieldPosition="0">
        <references count="3">
          <reference field="3" count="1" selected="0">
            <x v="3"/>
          </reference>
          <reference field="9" count="1" selected="0">
            <x v="0"/>
          </reference>
          <reference field="11" count="11">
            <x v="2"/>
            <x v="4"/>
            <x v="5"/>
            <x v="6"/>
            <x v="8"/>
            <x v="11"/>
            <x v="15"/>
            <x v="16"/>
            <x v="18"/>
            <x v="25"/>
            <x v="28"/>
          </reference>
        </references>
      </pivotArea>
    </format>
    <format dxfId="273">
      <pivotArea outline="0" fieldPosition="0">
        <references count="3">
          <reference field="3" count="1" selected="0">
            <x v="3"/>
          </reference>
          <reference field="9" count="1" selected="0">
            <x v="1"/>
          </reference>
          <reference field="11" count="7" selected="0">
            <x v="0"/>
            <x v="1"/>
            <x v="12"/>
            <x v="13"/>
            <x v="17"/>
            <x v="20"/>
            <x v="26"/>
          </reference>
        </references>
      </pivotArea>
    </format>
    <format dxfId="272">
      <pivotArea dataOnly="0" labelOnly="1" outline="0" offset="IV12:IV18" fieldPosition="0">
        <references count="1">
          <reference field="3" count="1">
            <x v="3"/>
          </reference>
        </references>
      </pivotArea>
    </format>
    <format dxfId="271">
      <pivotArea dataOnly="0" labelOnly="1" outline="0" fieldPosition="0">
        <references count="2">
          <reference field="3" count="1" selected="0">
            <x v="3"/>
          </reference>
          <reference field="9" count="1">
            <x v="1"/>
          </reference>
        </references>
      </pivotArea>
    </format>
    <format dxfId="270">
      <pivotArea dataOnly="0" labelOnly="1" outline="0" fieldPosition="0">
        <references count="3">
          <reference field="3" count="1" selected="0">
            <x v="3"/>
          </reference>
          <reference field="9" count="1" selected="0">
            <x v="1"/>
          </reference>
          <reference field="11" count="7">
            <x v="0"/>
            <x v="1"/>
            <x v="12"/>
            <x v="13"/>
            <x v="17"/>
            <x v="20"/>
            <x v="26"/>
          </reference>
        </references>
      </pivotArea>
    </format>
    <format dxfId="269">
      <pivotArea outline="0" fieldPosition="0">
        <references count="3">
          <reference field="3" count="1" selected="0">
            <x v="3"/>
          </reference>
          <reference field="9" count="1" selected="0">
            <x v="2"/>
          </reference>
          <reference field="11" count="8" selected="0">
            <x v="7"/>
            <x v="9"/>
            <x v="14"/>
            <x v="19"/>
            <x v="22"/>
            <x v="23"/>
            <x v="24"/>
            <x v="26"/>
          </reference>
        </references>
      </pivotArea>
    </format>
    <format dxfId="268">
      <pivotArea dataOnly="0" labelOnly="1" outline="0" offset="IV19:IV256" fieldPosition="0">
        <references count="1">
          <reference field="3" count="1">
            <x v="3"/>
          </reference>
        </references>
      </pivotArea>
    </format>
    <format dxfId="267">
      <pivotArea dataOnly="0" labelOnly="1" outline="0" fieldPosition="0">
        <references count="2">
          <reference field="3" count="1" selected="0">
            <x v="3"/>
          </reference>
          <reference field="9" count="1">
            <x v="2"/>
          </reference>
        </references>
      </pivotArea>
    </format>
    <format dxfId="266">
      <pivotArea dataOnly="0" labelOnly="1" outline="0" fieldPosition="0">
        <references count="3">
          <reference field="3" count="1" selected="0">
            <x v="3"/>
          </reference>
          <reference field="9" count="1" selected="0">
            <x v="2"/>
          </reference>
          <reference field="11" count="8">
            <x v="7"/>
            <x v="9"/>
            <x v="14"/>
            <x v="19"/>
            <x v="22"/>
            <x v="23"/>
            <x v="24"/>
            <x v="26"/>
          </reference>
        </references>
      </pivotArea>
    </format>
    <format dxfId="265">
      <pivotArea outline="0" fieldPosition="0">
        <references count="3">
          <reference field="3" count="1" selected="0">
            <x v="4"/>
          </reference>
          <reference field="9" count="1" selected="0">
            <x v="0"/>
          </reference>
          <reference field="11" count="10" selected="0">
            <x v="5"/>
            <x v="6"/>
            <x v="7"/>
            <x v="8"/>
            <x v="11"/>
            <x v="16"/>
            <x v="18"/>
            <x v="21"/>
            <x v="25"/>
            <x v="28"/>
          </reference>
        </references>
      </pivotArea>
    </format>
    <format dxfId="264">
      <pivotArea dataOnly="0" labelOnly="1" outline="0" offset="IV1:IV10" fieldPosition="0">
        <references count="1">
          <reference field="3" count="1">
            <x v="4"/>
          </reference>
        </references>
      </pivotArea>
    </format>
    <format dxfId="263">
      <pivotArea dataOnly="0" labelOnly="1" outline="0" fieldPosition="0">
        <references count="2">
          <reference field="3" count="1" selected="0">
            <x v="4"/>
          </reference>
          <reference field="9" count="1">
            <x v="0"/>
          </reference>
        </references>
      </pivotArea>
    </format>
    <format dxfId="262">
      <pivotArea dataOnly="0" labelOnly="1" outline="0" fieldPosition="0">
        <references count="3">
          <reference field="3" count="1" selected="0">
            <x v="4"/>
          </reference>
          <reference field="9" count="1" selected="0">
            <x v="0"/>
          </reference>
          <reference field="11" count="10">
            <x v="5"/>
            <x v="6"/>
            <x v="7"/>
            <x v="8"/>
            <x v="11"/>
            <x v="16"/>
            <x v="18"/>
            <x v="21"/>
            <x v="25"/>
            <x v="28"/>
          </reference>
        </references>
      </pivotArea>
    </format>
    <format dxfId="261">
      <pivotArea outline="0" fieldPosition="0">
        <references count="3">
          <reference field="3" count="1" selected="0">
            <x v="4"/>
          </reference>
          <reference field="9" count="1" selected="0">
            <x v="1"/>
          </reference>
          <reference field="11" count="7" selected="0">
            <x v="0"/>
            <x v="1"/>
            <x v="12"/>
            <x v="13"/>
            <x v="17"/>
            <x v="20"/>
            <x v="26"/>
          </reference>
        </references>
      </pivotArea>
    </format>
    <format dxfId="260">
      <pivotArea dataOnly="0" labelOnly="1" outline="0" offset="IV11:IV17" fieldPosition="0">
        <references count="1">
          <reference field="3" count="1">
            <x v="4"/>
          </reference>
        </references>
      </pivotArea>
    </format>
    <format dxfId="259">
      <pivotArea dataOnly="0" labelOnly="1" outline="0" fieldPosition="0">
        <references count="2">
          <reference field="3" count="1" selected="0">
            <x v="4"/>
          </reference>
          <reference field="9" count="1">
            <x v="1"/>
          </reference>
        </references>
      </pivotArea>
    </format>
    <format dxfId="258">
      <pivotArea dataOnly="0" labelOnly="1" outline="0" fieldPosition="0">
        <references count="3">
          <reference field="3" count="1" selected="0">
            <x v="4"/>
          </reference>
          <reference field="9" count="1" selected="0">
            <x v="1"/>
          </reference>
          <reference field="11" count="7">
            <x v="0"/>
            <x v="1"/>
            <x v="12"/>
            <x v="13"/>
            <x v="17"/>
            <x v="20"/>
            <x v="26"/>
          </reference>
        </references>
      </pivotArea>
    </format>
    <format dxfId="257">
      <pivotArea outline="0" fieldPosition="0">
        <references count="3">
          <reference field="3" count="1" selected="0">
            <x v="4"/>
          </reference>
          <reference field="9" count="1" selected="0">
            <x v="2"/>
          </reference>
          <reference field="11" count="7" selected="0">
            <x v="9"/>
            <x v="10"/>
            <x v="14"/>
            <x v="19"/>
            <x v="21"/>
            <x v="22"/>
            <x v="24"/>
          </reference>
        </references>
      </pivotArea>
    </format>
    <format dxfId="256">
      <pivotArea dataOnly="0" labelOnly="1" outline="0" offset="IV18:IV256" fieldPosition="0">
        <references count="1">
          <reference field="3" count="1">
            <x v="4"/>
          </reference>
        </references>
      </pivotArea>
    </format>
    <format dxfId="255">
      <pivotArea dataOnly="0" labelOnly="1" outline="0" fieldPosition="0">
        <references count="2">
          <reference field="3" count="1" selected="0">
            <x v="4"/>
          </reference>
          <reference field="9" count="1">
            <x v="2"/>
          </reference>
        </references>
      </pivotArea>
    </format>
    <format dxfId="254">
      <pivotArea dataOnly="0" labelOnly="1" outline="0" fieldPosition="0">
        <references count="3">
          <reference field="3" count="1" selected="0">
            <x v="4"/>
          </reference>
          <reference field="9" count="1" selected="0">
            <x v="2"/>
          </reference>
          <reference field="11" count="7">
            <x v="9"/>
            <x v="10"/>
            <x v="14"/>
            <x v="19"/>
            <x v="21"/>
            <x v="22"/>
            <x v="24"/>
          </reference>
        </references>
      </pivotArea>
    </format>
    <format dxfId="253">
      <pivotArea outline="0" fieldPosition="0">
        <references count="3">
          <reference field="3" count="1" selected="0">
            <x v="5"/>
          </reference>
          <reference field="9" count="1" selected="0">
            <x v="0"/>
          </reference>
          <reference field="11" count="8" selected="0">
            <x v="2"/>
            <x v="5"/>
            <x v="6"/>
            <x v="8"/>
            <x v="11"/>
            <x v="16"/>
            <x v="25"/>
            <x v="28"/>
          </reference>
        </references>
      </pivotArea>
    </format>
    <format dxfId="252">
      <pivotArea dataOnly="0" labelOnly="1" outline="0" offset="IV1:IV8" fieldPosition="0">
        <references count="1">
          <reference field="3" count="1">
            <x v="5"/>
          </reference>
        </references>
      </pivotArea>
    </format>
    <format dxfId="251">
      <pivotArea dataOnly="0" labelOnly="1" outline="0" fieldPosition="0">
        <references count="2">
          <reference field="3" count="1" selected="0">
            <x v="5"/>
          </reference>
          <reference field="9" count="1">
            <x v="0"/>
          </reference>
        </references>
      </pivotArea>
    </format>
    <format dxfId="250">
      <pivotArea dataOnly="0" labelOnly="1" outline="0" fieldPosition="0">
        <references count="3">
          <reference field="3" count="1" selected="0">
            <x v="5"/>
          </reference>
          <reference field="9" count="1" selected="0">
            <x v="0"/>
          </reference>
          <reference field="11" count="8">
            <x v="2"/>
            <x v="5"/>
            <x v="6"/>
            <x v="8"/>
            <x v="11"/>
            <x v="16"/>
            <x v="25"/>
            <x v="28"/>
          </reference>
        </references>
      </pivotArea>
    </format>
    <format dxfId="249">
      <pivotArea outline="0" fieldPosition="0">
        <references count="3">
          <reference field="3" count="1" selected="0">
            <x v="5"/>
          </reference>
          <reference field="9" count="1" selected="0">
            <x v="1"/>
          </reference>
          <reference field="11" count="8" selected="0">
            <x v="0"/>
            <x v="1"/>
            <x v="7"/>
            <x v="12"/>
            <x v="13"/>
            <x v="17"/>
            <x v="20"/>
            <x v="26"/>
          </reference>
        </references>
      </pivotArea>
    </format>
    <format dxfId="248">
      <pivotArea dataOnly="0" labelOnly="1" outline="0" offset="IV9:IV16" fieldPosition="0">
        <references count="1">
          <reference field="3" count="1">
            <x v="5"/>
          </reference>
        </references>
      </pivotArea>
    </format>
    <format dxfId="247">
      <pivotArea dataOnly="0" labelOnly="1" outline="0" fieldPosition="0">
        <references count="2">
          <reference field="3" count="1" selected="0">
            <x v="5"/>
          </reference>
          <reference field="9" count="1">
            <x v="1"/>
          </reference>
        </references>
      </pivotArea>
    </format>
    <format dxfId="246">
      <pivotArea dataOnly="0" labelOnly="1" outline="0" fieldPosition="0">
        <references count="3">
          <reference field="3" count="1" selected="0">
            <x v="5"/>
          </reference>
          <reference field="9" count="1" selected="0">
            <x v="1"/>
          </reference>
          <reference field="11" count="8">
            <x v="0"/>
            <x v="1"/>
            <x v="7"/>
            <x v="12"/>
            <x v="13"/>
            <x v="17"/>
            <x v="20"/>
            <x v="26"/>
          </reference>
        </references>
      </pivotArea>
    </format>
    <format dxfId="245">
      <pivotArea outline="0" fieldPosition="0">
        <references count="3">
          <reference field="3" count="1" selected="0">
            <x v="5"/>
          </reference>
          <reference field="9" count="1" selected="0">
            <x v="2"/>
          </reference>
          <reference field="11" count="7" selected="0">
            <x v="7"/>
            <x v="9"/>
            <x v="14"/>
            <x v="19"/>
            <x v="22"/>
            <x v="23"/>
            <x v="24"/>
          </reference>
        </references>
      </pivotArea>
    </format>
    <format dxfId="244">
      <pivotArea dataOnly="0" labelOnly="1" outline="0" offset="IV17:IV256" fieldPosition="0">
        <references count="1">
          <reference field="3" count="1">
            <x v="5"/>
          </reference>
        </references>
      </pivotArea>
    </format>
    <format dxfId="243">
      <pivotArea dataOnly="0" labelOnly="1" outline="0" fieldPosition="0">
        <references count="2">
          <reference field="3" count="1" selected="0">
            <x v="5"/>
          </reference>
          <reference field="9" count="1">
            <x v="2"/>
          </reference>
        </references>
      </pivotArea>
    </format>
    <format dxfId="242">
      <pivotArea dataOnly="0" labelOnly="1" outline="0" fieldPosition="0">
        <references count="3">
          <reference field="3" count="1" selected="0">
            <x v="5"/>
          </reference>
          <reference field="9" count="1" selected="0">
            <x v="2"/>
          </reference>
          <reference field="11" count="7">
            <x v="7"/>
            <x v="9"/>
            <x v="14"/>
            <x v="19"/>
            <x v="22"/>
            <x v="23"/>
            <x v="24"/>
          </reference>
        </references>
      </pivotArea>
    </format>
    <format dxfId="241">
      <pivotArea outline="0" fieldPosition="0">
        <references count="3">
          <reference field="3" count="1" selected="0">
            <x v="6"/>
          </reference>
          <reference field="9" count="1" selected="0">
            <x v="0"/>
          </reference>
          <reference field="11" count="11" selected="0">
            <x v="2"/>
            <x v="5"/>
            <x v="6"/>
            <x v="7"/>
            <x v="8"/>
            <x v="11"/>
            <x v="15"/>
            <x v="16"/>
            <x v="25"/>
            <x v="27"/>
            <x v="28"/>
          </reference>
        </references>
      </pivotArea>
    </format>
    <format dxfId="240">
      <pivotArea dataOnly="0" labelOnly="1" outline="0" offset="IV1:IV11" fieldPosition="0">
        <references count="1">
          <reference field="3" count="1">
            <x v="6"/>
          </reference>
        </references>
      </pivotArea>
    </format>
    <format dxfId="239">
      <pivotArea dataOnly="0" labelOnly="1" outline="0" fieldPosition="0">
        <references count="2">
          <reference field="3" count="1" selected="0">
            <x v="6"/>
          </reference>
          <reference field="9" count="1">
            <x v="0"/>
          </reference>
        </references>
      </pivotArea>
    </format>
    <format dxfId="238">
      <pivotArea dataOnly="0" labelOnly="1" outline="0" fieldPosition="0">
        <references count="3">
          <reference field="3" count="1" selected="0">
            <x v="6"/>
          </reference>
          <reference field="9" count="1" selected="0">
            <x v="0"/>
          </reference>
          <reference field="11" count="11">
            <x v="2"/>
            <x v="5"/>
            <x v="6"/>
            <x v="7"/>
            <x v="8"/>
            <x v="11"/>
            <x v="15"/>
            <x v="16"/>
            <x v="25"/>
            <x v="27"/>
            <x v="28"/>
          </reference>
        </references>
      </pivotArea>
    </format>
    <format dxfId="237">
      <pivotArea outline="0" fieldPosition="0">
        <references count="3">
          <reference field="3" count="1" selected="0">
            <x v="6"/>
          </reference>
          <reference field="9" count="1" selected="0">
            <x v="1"/>
          </reference>
          <reference field="11" count="7" selected="0">
            <x v="0"/>
            <x v="1"/>
            <x v="12"/>
            <x v="13"/>
            <x v="17"/>
            <x v="20"/>
            <x v="26"/>
          </reference>
        </references>
      </pivotArea>
    </format>
    <format dxfId="236">
      <pivotArea dataOnly="0" labelOnly="1" outline="0" offset="IV12:IV18" fieldPosition="0">
        <references count="1">
          <reference field="3" count="1">
            <x v="6"/>
          </reference>
        </references>
      </pivotArea>
    </format>
    <format dxfId="235">
      <pivotArea dataOnly="0" labelOnly="1" outline="0" fieldPosition="0">
        <references count="2">
          <reference field="3" count="1" selected="0">
            <x v="6"/>
          </reference>
          <reference field="9" count="1">
            <x v="1"/>
          </reference>
        </references>
      </pivotArea>
    </format>
    <format dxfId="234">
      <pivotArea dataOnly="0" labelOnly="1" outline="0" fieldPosition="0">
        <references count="3">
          <reference field="3" count="1" selected="0">
            <x v="6"/>
          </reference>
          <reference field="9" count="1" selected="0">
            <x v="1"/>
          </reference>
          <reference field="11" count="7">
            <x v="0"/>
            <x v="1"/>
            <x v="12"/>
            <x v="13"/>
            <x v="17"/>
            <x v="20"/>
            <x v="26"/>
          </reference>
        </references>
      </pivotArea>
    </format>
    <format dxfId="233">
      <pivotArea outline="0" fieldPosition="0">
        <references count="3">
          <reference field="3" count="1" selected="0">
            <x v="6"/>
          </reference>
          <reference field="9" count="1" selected="0">
            <x v="2"/>
          </reference>
          <reference field="11" count="10" selected="0">
            <x v="7"/>
            <x v="9"/>
            <x v="10"/>
            <x v="14"/>
            <x v="19"/>
            <x v="20"/>
            <x v="21"/>
            <x v="22"/>
            <x v="23"/>
            <x v="24"/>
          </reference>
        </references>
      </pivotArea>
    </format>
    <format dxfId="232">
      <pivotArea dataOnly="0" labelOnly="1" outline="0" offset="IV19:IV256" fieldPosition="0">
        <references count="1">
          <reference field="3" count="1">
            <x v="6"/>
          </reference>
        </references>
      </pivotArea>
    </format>
    <format dxfId="231">
      <pivotArea dataOnly="0" labelOnly="1" outline="0" fieldPosition="0">
        <references count="2">
          <reference field="3" count="1" selected="0">
            <x v="6"/>
          </reference>
          <reference field="9" count="1">
            <x v="2"/>
          </reference>
        </references>
      </pivotArea>
    </format>
    <format dxfId="230">
      <pivotArea dataOnly="0" labelOnly="1" outline="0" fieldPosition="0">
        <references count="3">
          <reference field="3" count="1" selected="0">
            <x v="6"/>
          </reference>
          <reference field="9" count="1" selected="0">
            <x v="2"/>
          </reference>
          <reference field="11" count="10">
            <x v="7"/>
            <x v="9"/>
            <x v="10"/>
            <x v="14"/>
            <x v="19"/>
            <x v="20"/>
            <x v="21"/>
            <x v="22"/>
            <x v="23"/>
            <x v="24"/>
          </reference>
        </references>
      </pivotArea>
    </format>
    <format dxfId="229">
      <pivotArea outline="0" fieldPosition="0">
        <references count="3">
          <reference field="3" count="1" selected="0">
            <x v="7"/>
          </reference>
          <reference field="9" count="1" selected="0">
            <x v="0"/>
          </reference>
          <reference field="11" count="6" selected="0">
            <x v="5"/>
            <x v="6"/>
            <x v="8"/>
            <x v="16"/>
            <x v="25"/>
            <x v="28"/>
          </reference>
        </references>
      </pivotArea>
    </format>
    <format dxfId="228">
      <pivotArea dataOnly="0" labelOnly="1" outline="0" offset="IV1:IV6" fieldPosition="0">
        <references count="1">
          <reference field="3" count="1">
            <x v="7"/>
          </reference>
        </references>
      </pivotArea>
    </format>
    <format dxfId="227">
      <pivotArea dataOnly="0" labelOnly="1" outline="0" fieldPosition="0">
        <references count="2">
          <reference field="3" count="1" selected="0">
            <x v="7"/>
          </reference>
          <reference field="9" count="1">
            <x v="0"/>
          </reference>
        </references>
      </pivotArea>
    </format>
    <format dxfId="226">
      <pivotArea dataOnly="0" labelOnly="1" outline="0" fieldPosition="0">
        <references count="3">
          <reference field="3" count="1" selected="0">
            <x v="7"/>
          </reference>
          <reference field="9" count="1" selected="0">
            <x v="0"/>
          </reference>
          <reference field="11" count="6">
            <x v="5"/>
            <x v="6"/>
            <x v="8"/>
            <x v="16"/>
            <x v="25"/>
            <x v="28"/>
          </reference>
        </references>
      </pivotArea>
    </format>
    <format dxfId="225">
      <pivotArea outline="0" fieldPosition="0">
        <references count="3">
          <reference field="3" count="1" selected="0">
            <x v="7"/>
          </reference>
          <reference field="9" count="1" selected="0">
            <x v="1"/>
          </reference>
          <reference field="11" count="6" selected="0">
            <x v="0"/>
            <x v="1"/>
            <x v="12"/>
            <x v="17"/>
            <x v="20"/>
            <x v="26"/>
          </reference>
        </references>
      </pivotArea>
    </format>
    <format dxfId="224">
      <pivotArea dataOnly="0" labelOnly="1" outline="0" offset="IV7:IV12" fieldPosition="0">
        <references count="1">
          <reference field="3" count="1">
            <x v="7"/>
          </reference>
        </references>
      </pivotArea>
    </format>
    <format dxfId="223">
      <pivotArea dataOnly="0" labelOnly="1" outline="0" fieldPosition="0">
        <references count="2">
          <reference field="3" count="1" selected="0">
            <x v="7"/>
          </reference>
          <reference field="9" count="1">
            <x v="1"/>
          </reference>
        </references>
      </pivotArea>
    </format>
    <format dxfId="222">
      <pivotArea dataOnly="0" labelOnly="1" outline="0" fieldPosition="0">
        <references count="3">
          <reference field="3" count="1" selected="0">
            <x v="7"/>
          </reference>
          <reference field="9" count="1" selected="0">
            <x v="1"/>
          </reference>
          <reference field="11" count="6">
            <x v="0"/>
            <x v="1"/>
            <x v="12"/>
            <x v="17"/>
            <x v="20"/>
            <x v="26"/>
          </reference>
        </references>
      </pivotArea>
    </format>
    <format dxfId="221">
      <pivotArea outline="0" fieldPosition="0">
        <references count="3">
          <reference field="3" count="1" selected="0">
            <x v="7"/>
          </reference>
          <reference field="9" count="1" selected="0">
            <x v="2"/>
          </reference>
          <reference field="11" count="6" selected="0">
            <x v="7"/>
            <x v="9"/>
            <x v="14"/>
            <x v="19"/>
            <x v="22"/>
            <x v="24"/>
          </reference>
        </references>
      </pivotArea>
    </format>
    <format dxfId="220">
      <pivotArea dataOnly="0" labelOnly="1" outline="0" offset="IV13:IV256" fieldPosition="0">
        <references count="1">
          <reference field="3" count="1">
            <x v="7"/>
          </reference>
        </references>
      </pivotArea>
    </format>
    <format dxfId="219">
      <pivotArea dataOnly="0" labelOnly="1" outline="0" fieldPosition="0">
        <references count="2">
          <reference field="3" count="1" selected="0">
            <x v="7"/>
          </reference>
          <reference field="9" count="1">
            <x v="2"/>
          </reference>
        </references>
      </pivotArea>
    </format>
    <format dxfId="218">
      <pivotArea dataOnly="0" labelOnly="1" outline="0" fieldPosition="0">
        <references count="3">
          <reference field="3" count="1" selected="0">
            <x v="7"/>
          </reference>
          <reference field="9" count="1" selected="0">
            <x v="2"/>
          </reference>
          <reference field="11" count="6">
            <x v="7"/>
            <x v="9"/>
            <x v="14"/>
            <x v="19"/>
            <x v="22"/>
            <x v="24"/>
          </reference>
        </references>
      </pivotArea>
    </format>
    <format dxfId="217">
      <pivotArea outline="0" fieldPosition="0">
        <references count="3">
          <reference field="3" count="1" selected="0">
            <x v="8"/>
          </reference>
          <reference field="9" count="1" selected="0">
            <x v="0"/>
          </reference>
          <reference field="11" count="9" selected="0">
            <x v="3"/>
            <x v="5"/>
            <x v="6"/>
            <x v="8"/>
            <x v="11"/>
            <x v="16"/>
            <x v="21"/>
            <x v="25"/>
            <x v="28"/>
          </reference>
        </references>
      </pivotArea>
    </format>
    <format dxfId="216">
      <pivotArea dataOnly="0" labelOnly="1" outline="0" offset="IV1:IV9" fieldPosition="0">
        <references count="1">
          <reference field="3" count="1">
            <x v="8"/>
          </reference>
        </references>
      </pivotArea>
    </format>
    <format dxfId="215">
      <pivotArea dataOnly="0" labelOnly="1" outline="0" fieldPosition="0">
        <references count="2">
          <reference field="3" count="1" selected="0">
            <x v="8"/>
          </reference>
          <reference field="9" count="1">
            <x v="0"/>
          </reference>
        </references>
      </pivotArea>
    </format>
    <format dxfId="214">
      <pivotArea dataOnly="0" labelOnly="1" outline="0" fieldPosition="0">
        <references count="3">
          <reference field="3" count="1" selected="0">
            <x v="8"/>
          </reference>
          <reference field="9" count="1" selected="0">
            <x v="0"/>
          </reference>
          <reference field="11" count="9">
            <x v="3"/>
            <x v="5"/>
            <x v="6"/>
            <x v="8"/>
            <x v="11"/>
            <x v="16"/>
            <x v="21"/>
            <x v="25"/>
            <x v="28"/>
          </reference>
        </references>
      </pivotArea>
    </format>
    <format dxfId="213">
      <pivotArea outline="0" fieldPosition="0">
        <references count="3">
          <reference field="3" count="1" selected="0">
            <x v="8"/>
          </reference>
          <reference field="9" count="1" selected="0">
            <x v="1"/>
          </reference>
          <reference field="11" count="8" selected="0">
            <x v="0"/>
            <x v="1"/>
            <x v="9"/>
            <x v="12"/>
            <x v="13"/>
            <x v="17"/>
            <x v="20"/>
            <x v="26"/>
          </reference>
        </references>
      </pivotArea>
    </format>
    <format dxfId="212">
      <pivotArea dataOnly="0" labelOnly="1" outline="0" offset="IV10:IV17" fieldPosition="0">
        <references count="1">
          <reference field="3" count="1">
            <x v="8"/>
          </reference>
        </references>
      </pivotArea>
    </format>
    <format dxfId="211">
      <pivotArea dataOnly="0" labelOnly="1" outline="0" fieldPosition="0">
        <references count="2">
          <reference field="3" count="1" selected="0">
            <x v="8"/>
          </reference>
          <reference field="9" count="1">
            <x v="1"/>
          </reference>
        </references>
      </pivotArea>
    </format>
    <format dxfId="210">
      <pivotArea dataOnly="0" labelOnly="1" outline="0" fieldPosition="0">
        <references count="3">
          <reference field="3" count="1" selected="0">
            <x v="8"/>
          </reference>
          <reference field="9" count="1" selected="0">
            <x v="1"/>
          </reference>
          <reference field="11" count="8">
            <x v="0"/>
            <x v="1"/>
            <x v="9"/>
            <x v="12"/>
            <x v="13"/>
            <x v="17"/>
            <x v="20"/>
            <x v="26"/>
          </reference>
        </references>
      </pivotArea>
    </format>
    <format dxfId="209">
      <pivotArea outline="0" fieldPosition="0">
        <references count="3">
          <reference field="3" count="1" selected="0">
            <x v="8"/>
          </reference>
          <reference field="9" count="1" selected="0">
            <x v="2"/>
          </reference>
          <reference field="11" count="7" selected="0">
            <x v="7"/>
            <x v="9"/>
            <x v="14"/>
            <x v="19"/>
            <x v="21"/>
            <x v="22"/>
            <x v="24"/>
          </reference>
        </references>
      </pivotArea>
    </format>
    <format dxfId="208">
      <pivotArea dataOnly="0" labelOnly="1" outline="0" offset="IV18:IV256" fieldPosition="0">
        <references count="1">
          <reference field="3" count="1">
            <x v="8"/>
          </reference>
        </references>
      </pivotArea>
    </format>
    <format dxfId="207">
      <pivotArea dataOnly="0" labelOnly="1" outline="0" fieldPosition="0">
        <references count="2">
          <reference field="3" count="1" selected="0">
            <x v="8"/>
          </reference>
          <reference field="9" count="1">
            <x v="2"/>
          </reference>
        </references>
      </pivotArea>
    </format>
    <format dxfId="206">
      <pivotArea dataOnly="0" labelOnly="1" outline="0" fieldPosition="0">
        <references count="3">
          <reference field="3" count="1" selected="0">
            <x v="8"/>
          </reference>
          <reference field="9" count="1" selected="0">
            <x v="2"/>
          </reference>
          <reference field="11" count="7">
            <x v="7"/>
            <x v="9"/>
            <x v="14"/>
            <x v="19"/>
            <x v="21"/>
            <x v="22"/>
            <x v="24"/>
          </reference>
        </references>
      </pivotArea>
    </format>
    <format dxfId="205">
      <pivotArea outline="0" fieldPosition="0">
        <references count="3">
          <reference field="3" count="1" selected="0">
            <x v="9"/>
          </reference>
          <reference field="9" count="1" selected="0">
            <x v="0"/>
          </reference>
          <reference field="11" count="7" selected="0">
            <x v="5"/>
            <x v="6"/>
            <x v="8"/>
            <x v="11"/>
            <x v="16"/>
            <x v="25"/>
            <x v="28"/>
          </reference>
        </references>
      </pivotArea>
    </format>
    <format dxfId="204">
      <pivotArea dataOnly="0" labelOnly="1" outline="0" offset="IV1:IV7" fieldPosition="0">
        <references count="1">
          <reference field="3" count="1">
            <x v="9"/>
          </reference>
        </references>
      </pivotArea>
    </format>
    <format dxfId="203">
      <pivotArea dataOnly="0" labelOnly="1" outline="0" fieldPosition="0">
        <references count="2">
          <reference field="3" count="1" selected="0">
            <x v="9"/>
          </reference>
          <reference field="9" count="1">
            <x v="0"/>
          </reference>
        </references>
      </pivotArea>
    </format>
    <format dxfId="202">
      <pivotArea dataOnly="0" labelOnly="1" outline="0" fieldPosition="0">
        <references count="3">
          <reference field="3" count="1" selected="0">
            <x v="9"/>
          </reference>
          <reference field="9" count="1" selected="0">
            <x v="0"/>
          </reference>
          <reference field="11" count="7">
            <x v="5"/>
            <x v="6"/>
            <x v="8"/>
            <x v="11"/>
            <x v="16"/>
            <x v="25"/>
            <x v="28"/>
          </reference>
        </references>
      </pivotArea>
    </format>
    <format dxfId="201">
      <pivotArea outline="0" fieldPosition="0">
        <references count="3">
          <reference field="3" count="1" selected="0">
            <x v="9"/>
          </reference>
          <reference field="9" count="1" selected="0">
            <x v="1"/>
          </reference>
          <reference field="11" count="7" selected="0">
            <x v="0"/>
            <x v="1"/>
            <x v="12"/>
            <x v="13"/>
            <x v="17"/>
            <x v="20"/>
            <x v="26"/>
          </reference>
        </references>
      </pivotArea>
    </format>
    <format dxfId="200">
      <pivotArea dataOnly="0" labelOnly="1" outline="0" offset="IV8:IV14" fieldPosition="0">
        <references count="1">
          <reference field="3" count="1">
            <x v="9"/>
          </reference>
        </references>
      </pivotArea>
    </format>
    <format dxfId="199">
      <pivotArea dataOnly="0" labelOnly="1" outline="0" fieldPosition="0">
        <references count="2">
          <reference field="3" count="1" selected="0">
            <x v="9"/>
          </reference>
          <reference field="9" count="1">
            <x v="1"/>
          </reference>
        </references>
      </pivotArea>
    </format>
    <format dxfId="198">
      <pivotArea dataOnly="0" labelOnly="1" outline="0" fieldPosition="0">
        <references count="3">
          <reference field="3" count="1" selected="0">
            <x v="9"/>
          </reference>
          <reference field="9" count="1" selected="0">
            <x v="1"/>
          </reference>
          <reference field="11" count="7">
            <x v="0"/>
            <x v="1"/>
            <x v="12"/>
            <x v="13"/>
            <x v="17"/>
            <x v="20"/>
            <x v="26"/>
          </reference>
        </references>
      </pivotArea>
    </format>
    <format dxfId="197">
      <pivotArea outline="0" fieldPosition="0">
        <references count="2">
          <reference field="3" count="1" selected="0">
            <x v="9"/>
          </reference>
          <reference field="9" count="1" selected="0">
            <x v="2"/>
          </reference>
        </references>
      </pivotArea>
    </format>
    <format dxfId="196">
      <pivotArea dataOnly="0" labelOnly="1" outline="0" offset="IV15:IV256" fieldPosition="0">
        <references count="1">
          <reference field="3" count="1">
            <x v="9"/>
          </reference>
        </references>
      </pivotArea>
    </format>
    <format dxfId="195">
      <pivotArea dataOnly="0" labelOnly="1" outline="0" fieldPosition="0">
        <references count="2">
          <reference field="3" count="1" selected="0">
            <x v="9"/>
          </reference>
          <reference field="9" count="1">
            <x v="2"/>
          </reference>
        </references>
      </pivotArea>
    </format>
    <format dxfId="194">
      <pivotArea dataOnly="0" labelOnly="1" outline="0" fieldPosition="0">
        <references count="3">
          <reference field="3" count="1" selected="0">
            <x v="9"/>
          </reference>
          <reference field="9" count="1" selected="0">
            <x v="2"/>
          </reference>
          <reference field="11" count="6">
            <x v="7"/>
            <x v="9"/>
            <x v="14"/>
            <x v="19"/>
            <x v="22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1" xr10:uid="{00000000-0013-0000-FFFF-FFFF01000000}" sourceName="Provincia">
  <pivotTables>
    <pivotTable tabId="51" name="TablaDinámica1"/>
  </pivotTables>
  <data>
    <tabular pivotCacheId="2">
      <items count="33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7" s="1"/>
        <i x="18" s="1"/>
        <i x="19" s="1"/>
        <i x="20" s="1"/>
        <i x="21" s="1"/>
        <i x="22" s="1"/>
        <i x="16" s="1"/>
        <i x="23" s="1"/>
        <i x="24" s="1"/>
        <i x="25" s="1"/>
        <i x="26" s="1"/>
        <i x="27" s="1"/>
        <i x="28" s="1"/>
        <i x="29" s="1"/>
        <i x="30" s="1" nd="1"/>
        <i x="32" s="1" nd="1"/>
        <i x="31" s="1" nd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námica2" xr10:uid="{00000000-0013-0000-FFFF-FFFF0A000000}" sourceName="Dinámica">
  <pivotTables>
    <pivotTable tabId="57" name="TablaDinámica4"/>
  </pivotTables>
  <data>
    <tabular pivotCacheId="4">
      <items count="3">
        <i x="0" s="1"/>
        <i x="1"/>
        <i x="2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námica4" xr10:uid="{00000000-0013-0000-FFFF-FFFF0D000000}" sourceName="Dinámica">
  <pivotTables>
    <pivotTable tabId="67" name="TablaDinámica3"/>
  </pivotTables>
  <data>
    <tabular pivotCacheId="5">
      <items count="4">
        <i x="0" s="1"/>
        <i x="1" s="1"/>
        <i x="2" s="1"/>
        <i x="3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námica41" xr10:uid="{00000000-0013-0000-FFFF-FFFF10000000}" sourceName="Dinámica">
  <pivotTables>
    <pivotTable tabId="69" name="TablaDinámica3"/>
  </pivotTables>
  <data>
    <tabular pivotCacheId="6">
      <items count="3">
        <i x="0" s="1"/>
        <i x="1" s="1"/>
        <i x="2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acroregión" xr10:uid="{00000000-0013-0000-FFFF-FFFF11000000}" sourceName="Macroregión">
  <pivotTables>
    <pivotTable tabId="69" name="TablaDinámica3"/>
  </pivotTables>
  <data>
    <tabular pivotCacheId="6">
      <items count="3">
        <i x="0" s="1"/>
        <i x="1" s="1"/>
        <i x="2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námica411" xr10:uid="{00000000-0013-0000-FFFF-FFFF14000000}" sourceName="Dinámica">
  <pivotTables>
    <pivotTable tabId="70" name="TablaDinámica3"/>
  </pivotTables>
  <data>
    <tabular pivotCacheId="7">
      <items count="3">
        <i x="0" s="1"/>
        <i x="1" s="1"/>
        <i x="2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egión" xr10:uid="{00000000-0013-0000-FFFF-FFFF15000000}" sourceName="Región">
  <pivotTables>
    <pivotTable tabId="70" name="TablaDinámica3"/>
  </pivotTables>
  <data>
    <tabular pivotCacheId="7">
      <items count="10">
        <i x="0" s="1"/>
        <i x="1" s="1"/>
        <i x="2" s="1"/>
        <i x="3" s="1"/>
        <i x="4" s="1"/>
        <i x="5" s="1"/>
        <i x="6" s="1"/>
        <i x="7" s="1"/>
        <i x="8" s="1"/>
        <i x="9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ioridad3" xr10:uid="{7012E0AE-76D4-48E0-A8F1-4F1E68A5FB93}" sourceName="Prioridad">
  <pivotTables>
    <pivotTable tabId="67" name="TablaDinámica3"/>
  </pivotTables>
  <data>
    <tabular pivotCacheId="5">
      <items count="5">
        <i x="1" s="1"/>
        <i x="2" s="1"/>
        <i x="0" s="1"/>
        <i x="4" s="1"/>
        <i x="3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ioridad4" xr10:uid="{267560E1-FB3E-4030-BB81-50EC9AB7DFC2}" sourceName="Prioridad">
  <pivotTables>
    <pivotTable tabId="69" name="TablaDinámica3"/>
  </pivotTables>
  <data>
    <tabular pivotCacheId="6">
      <items count="5">
        <i x="1" s="1"/>
        <i x="2" s="1"/>
        <i x="0" s="1"/>
        <i x="4" s="1"/>
        <i x="3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ioridad5" xr10:uid="{9C4A44D3-0F7B-4477-A7BE-F7EE0B517F07}" sourceName="Prioridad">
  <pivotTables>
    <pivotTable tabId="70" name="TablaDinámica3"/>
  </pivotTables>
  <data>
    <tabular pivotCacheId="7">
      <items count="5">
        <i x="2" s="1"/>
        <i x="3" s="1"/>
        <i x="0" s="1"/>
        <i x="4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vincia" xr10:uid="{00000000-0013-0000-FFFF-FFFF16000000}" sourceName="Provincia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námica" xr10:uid="{00000000-0013-0000-FFFF-FFFF02000000}" sourceName="Dinámica">
  <pivotTables>
    <pivotTable tabId="51" name="TablaDinámica1"/>
  </pivotTables>
  <data>
    <tabular pivotCacheId="2">
      <items count="3">
        <i x="0" s="1"/>
        <i x="1" s="1"/>
        <i x="2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Grupo" xr10:uid="{00000000-0013-0000-FFFF-FFFF17000000}" sourceName="Grupo">
  <extLst>
    <x:ext xmlns:x15="http://schemas.microsoft.com/office/spreadsheetml/2010/11/main" uri="{2F2917AC-EB37-4324-AD4E-5DD8C200BD13}">
      <x15:tableSlicerCache tableId="1" column="3"/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oderador" xr10:uid="{00000000-0013-0000-FFFF-FFFF18000000}" sourceName="Moderador">
  <extLst>
    <x:ext xmlns:x15="http://schemas.microsoft.com/office/spreadsheetml/2010/11/main" uri="{2F2917AC-EB37-4324-AD4E-5DD8C200BD13}">
      <x15:tableSlicerCache tableId="1" column="4"/>
    </x:ext>
  </extLst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udad" xr10:uid="{00000000-0013-0000-FFFF-FFFF19000000}" sourceName="Ciudad">
  <extLst>
    <x:ext xmlns:x15="http://schemas.microsoft.com/office/spreadsheetml/2010/11/main" uri="{2F2917AC-EB37-4324-AD4E-5DD8C200BD13}">
      <x15:tableSlicerCache tableId="1" column="20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ioridad" xr10:uid="{00000000-0013-0000-FFFF-FFFF03000000}" sourceName="Prioridad">
  <pivotTables>
    <pivotTable tabId="51" name="TablaDinámica1"/>
  </pivotTables>
  <data>
    <tabular pivotCacheId="2">
      <items count="5">
        <i x="1" s="1"/>
        <i x="3" s="1"/>
        <i x="2" s="1"/>
        <i x="0" s="1"/>
        <i x="4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ALLER" xr10:uid="{00000000-0013-0000-FFFF-FFFF04000000}" sourceName="TALLER">
  <pivotTables>
    <pivotTable tabId="55" name="TablaDinámica3"/>
  </pivotTables>
  <data>
    <tabular pivotCacheId="3">
      <items count="4">
        <i x="0" s="1"/>
        <i x="2"/>
        <i x="1"/>
        <i x="3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udad1" xr10:uid="{00000000-0013-0000-FFFF-FFFF05000000}" sourceName="Ciudad">
  <pivotTables>
    <pivotTable tabId="55" name="TablaDinámica3"/>
  </pivotTables>
  <data>
    <tabular pivotCacheId="3">
      <items count="4">
        <i x="0" s="1"/>
        <i x="3" s="1" nd="1"/>
        <i x="1" s="1" nd="1"/>
        <i x="2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námica1" xr10:uid="{00000000-0013-0000-FFFF-FFFF06000000}" sourceName="Dinámica">
  <pivotTables>
    <pivotTable tabId="55" name="TablaDinámica3"/>
  </pivotTables>
  <data>
    <tabular pivotCacheId="3">
      <items count="3">
        <i x="2"/>
        <i x="0" s="1"/>
        <i x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ioridad1" xr10:uid="{00000000-0013-0000-FFFF-FFFF07000000}" sourceName="Prioridad">
  <pivotTables>
    <pivotTable tabId="55" name="TablaDinámica3"/>
  </pivotTables>
  <data>
    <tabular pivotCacheId="3">
      <items count="5">
        <i x="3" s="1"/>
        <i x="1" s="1"/>
        <i x="2" s="1"/>
        <i x="4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iudad2" xr10:uid="{00000000-0013-0000-FFFF-FFFF08000000}" sourceName="Ciudad">
  <pivotTables>
    <pivotTable tabId="58" name="TablaDinámica5"/>
  </pivotTables>
  <data>
    <tabular pivotCacheId="1">
      <items count="4">
        <i x="3" s="1"/>
        <i x="0" s="1"/>
        <i x="1" s="1"/>
        <i x="2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ioridad2" xr10:uid="{00000000-0013-0000-FFFF-FFFF09000000}" sourceName="Prioridad">
  <pivotTables>
    <pivotTable tabId="58" name="TablaDinámica5"/>
  </pivotTables>
  <data>
    <tabular pivotCacheId="1">
      <items count="5">
        <i x="0" s="1"/>
        <i x="3" s="1"/>
        <i x="1" s="1"/>
        <i x="2" s="1"/>
        <i x="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námica 4" xr10:uid="{00000000-0014-0000-FFFF-FFFF03000000}" cache="SegmentaciónDeDatos_Dinámica4" caption="Dinámica" columnCount="4" style="SlicerStyleLight6" rowHeight="241300"/>
  <slicer name="Prioridad 3" xr10:uid="{62BE0AF6-D0F3-4558-9844-60918CEB668E}" cache="SegmentaciónDeDatos_Prioridad3" caption="Prioridad" columnCount="5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námica 6" xr10:uid="{00000000-0014-0000-FFFF-FFFF06000000}" cache="SegmentaciónDeDatos_Dinámica41" caption="Dinámica" columnCount="4" style="SlicerStyleLight2" rowHeight="241300"/>
  <slicer name="Macroregión" xr10:uid="{00000000-0014-0000-FFFF-FFFF07000000}" cache="SegmentaciónDeDatos_Macroregión" caption="Macroregión" columnCount="3" style="SlicerStyleLight2" rowHeight="241300"/>
  <slicer name="Prioridad 4" xr10:uid="{874B3CBE-057D-4248-8160-0EEF531F5E14}" cache="SegmentaciónDeDatos_Prioridad4" caption="Prioridad" columnCount="5" style="SlicerStyleDark2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námica 8" xr10:uid="{00000000-0014-0000-FFFF-FFFF0A000000}" cache="SegmentaciónDeDatos_Dinámica411" caption="Dinámica" columnCount="4" style="SlicerStyleLight4" rowHeight="241300"/>
  <slicer name="Región" xr10:uid="{00000000-0014-0000-FFFF-FFFF0B000000}" cache="SegmentaciónDeDatos_Región" caption="Región" columnCount="5" style="SlicerStyleLight4" rowHeight="241300"/>
  <slicer name="Prioridad 5" xr10:uid="{3157D2E6-C638-4A62-B983-2D1B258E011D}" cache="SegmentaciónDeDatos_Prioridad5" caption="Prioridad" columnCount="3" style="SlicerStyleDark4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vincia 1" xr10:uid="{00000000-0014-0000-FFFF-FFFF17000000}" cache="SegmentaciónDeDatos_Provincia1" caption="Provincia" columnCount="7" style="SlicerStyleDark1" rowHeight="241300"/>
  <slicer name="Dinámica" xr10:uid="{00000000-0014-0000-FFFF-FFFF18000000}" cache="SegmentaciónDeDatos_Dinámica" caption="Dinámica" style="SlicerStyleDark1" rowHeight="241300"/>
  <slicer name="Prioridad" xr10:uid="{00000000-0014-0000-FFFF-FFFF19000000}" cache="SegmentaciónDeDatos_Prioridad" caption="Prioridad" columnCount="2" style="SlicerStyleDark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iudad 2" xr10:uid="{00000000-0014-0000-FFFF-FFFF0C000000}" cache="SegmentaciónDeDatos_Ciudad2" caption="Ciudad" columnCount="4" style="SlicerStyleDark3" rowHeight="241300"/>
  <slicer name="Prioridad 2" xr10:uid="{00000000-0014-0000-FFFF-FFFF0D000000}" cache="SegmentaciónDeDatos_Prioridad2" caption="Prioridad" columnCount="5" style="SlicerStyleDark3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vincia" xr10:uid="{00000000-0014-0000-FFFF-FFFF0E000000}" cache="SegmentaciónDeDatos_Provincia" caption="Provincia" columnCount="12" style="SlicerStyleDark2" rowHeight="241300"/>
  <slicer name="Grupo" xr10:uid="{00000000-0014-0000-FFFF-FFFF0F000000}" cache="SegmentaciónDeDatos_Grupo" caption="Grupo" columnCount="6" style="SlicerStyleDark6" rowHeight="241300"/>
  <slicer name="Moderador" xr10:uid="{00000000-0014-0000-FFFF-FFFF10000000}" cache="SegmentaciónDeDatos_Moderador" caption="Moderador" columnCount="4" style="SlicerStyleDark5" rowHeight="241300"/>
  <slicer name="Ciudad" xr10:uid="{00000000-0014-0000-FFFF-FFFF11000000}" cache="SegmentaciónDeDatos_Ciudad" caption="Ciudad" columnCount="2" style="SlicerStyleDark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námica 2" xr10:uid="{00000000-0014-0000-FFFF-FFFF12000000}" cache="SegmentaciónDeDatos_Dinámica2" caption="Dinámica" columnCount="3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ALLER" xr10:uid="{00000000-0014-0000-FFFF-FFFF13000000}" cache="SegmentaciónDeDatos_TALLER" caption="TALLER" style="SlicerStyleLight2" rowHeight="241300"/>
  <slicer name="Ciudad 1" xr10:uid="{00000000-0014-0000-FFFF-FFFF14000000}" cache="SegmentaciónDeDatos_Ciudad1" caption="Ciudad" style="SlicerStyleDark2" rowHeight="241300"/>
  <slicer name="Dinámica 1" xr10:uid="{00000000-0014-0000-FFFF-FFFF15000000}" cache="SegmentaciónDeDatos_Dinámica1" caption="Dinámica" style="SlicerStyleDark2" rowHeight="241300"/>
  <slicer name="Prioridad 1" xr10:uid="{00000000-0014-0000-FFFF-FFFF16000000}" cache="SegmentaciónDeDatos_Prioridad1" caption="Prioridad" style="SlicerStyleDark4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0000000}" name="Homolgacion9" displayName="Homolgacion9" ref="B4:D169" totalsRowShown="0" dataDxfId="368">
  <autoFilter ref="B4:D169" xr:uid="{00000000-0009-0000-0100-000008000000}"/>
  <tableColumns count="3">
    <tableColumn id="1" xr3:uid="{00000000-0010-0000-0000-000001000000}" name="Causal" dataDxfId="367"/>
    <tableColumn id="2" xr3:uid="{00000000-0010-0000-0000-000002000000}" name="Causal Homologada" dataDxfId="366"/>
    <tableColumn id="3" xr3:uid="{00000000-0010-0000-0000-000003000000}" name="Driver" dataDxfId="365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Homolgacion" displayName="Homolgacion" ref="B2:D167" totalsRowShown="0">
  <autoFilter ref="B2:D167" xr:uid="{00000000-0009-0000-0100-000002000000}"/>
  <tableColumns count="3">
    <tableColumn id="1" xr3:uid="{00000000-0010-0000-0100-000001000000}" name="Causal" dataDxfId="363"/>
    <tableColumn id="2" xr3:uid="{00000000-0010-0000-0100-000002000000}" name="Causal Homologada" dataDxfId="362"/>
    <tableColumn id="3" xr3:uid="{00000000-0010-0000-0100-000003000000}" name="Driver" dataDxfId="361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3" displayName="Tabla3" ref="W3:AA69" totalsRowShown="0" dataDxfId="349">
  <autoFilter ref="W3:AA69" xr:uid="{00000000-0009-0000-0100-000003000000}"/>
  <tableColumns count="5">
    <tableColumn id="1" xr3:uid="{00000000-0010-0000-0200-000001000000}" name="Dinámica" dataDxfId="348">
      <calculatedColumnFormula>+A14</calculatedColumnFormula>
    </tableColumn>
    <tableColumn id="2" xr3:uid="{00000000-0010-0000-0200-000002000000}" name="Causal Homologada" dataDxfId="347"/>
    <tableColumn id="3" xr3:uid="{00000000-0010-0000-0200-000003000000}" name="Promedio de PERCENTIL" dataDxfId="346"/>
    <tableColumn id="4" xr3:uid="{00000000-0010-0000-0200-000004000000}" name="Percentil Relativo" dataDxfId="345"/>
    <tableColumn id="5" xr3:uid="{00000000-0010-0000-0200-000005000000}" name="Prioridad" dataDxfId="344">
      <calculatedColumnFormula>+F14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a36" displayName="Tabla36" ref="X3:AC92" totalsRowShown="0">
  <autoFilter ref="X3:AC92" xr:uid="{00000000-0009-0000-0100-000005000000}"/>
  <tableColumns count="6">
    <tableColumn id="6" xr3:uid="{00000000-0010-0000-0300-000006000000}" name="Macroregión" dataDxfId="319">
      <calculatedColumnFormula>+A14</calculatedColumnFormula>
    </tableColumn>
    <tableColumn id="1" xr3:uid="{00000000-0010-0000-0300-000001000000}" name="Dinámica">
      <calculatedColumnFormula>+B14</calculatedColumnFormula>
    </tableColumn>
    <tableColumn id="2" xr3:uid="{00000000-0010-0000-0300-000002000000}" name="Causal Homologada">
      <calculatedColumnFormula>+C14</calculatedColumnFormula>
    </tableColumn>
    <tableColumn id="3" xr3:uid="{00000000-0010-0000-0300-000003000000}" name="Promedio de PERCENTIL" dataDxfId="318">
      <calculatedColumnFormula>+D14</calculatedColumnFormula>
    </tableColumn>
    <tableColumn id="4" xr3:uid="{00000000-0010-0000-0300-000004000000}" name="Percentil Relativo" dataDxfId="317">
      <calculatedColumnFormula>+G14</calculatedColumnFormula>
    </tableColumn>
    <tableColumn id="5" xr3:uid="{00000000-0010-0000-0300-000005000000}" name="Prioridad">
      <calculatedColumnFormula>+H14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la3610" displayName="Tabla3610" ref="X4:AC245" totalsRowShown="0">
  <autoFilter ref="X4:AC245" xr:uid="{00000000-0009-0000-0100-000009000000}"/>
  <tableColumns count="6">
    <tableColumn id="6" xr3:uid="{00000000-0010-0000-0400-000006000000}" name="Región" dataDxfId="175">
      <calculatedColumnFormula>+A15</calculatedColumnFormula>
    </tableColumn>
    <tableColumn id="1" xr3:uid="{00000000-0010-0000-0400-000001000000}" name="Dinámica">
      <calculatedColumnFormula>+B15</calculatedColumnFormula>
    </tableColumn>
    <tableColumn id="2" xr3:uid="{00000000-0010-0000-0400-000002000000}" name="Causal Homologada">
      <calculatedColumnFormula>+C15</calculatedColumnFormula>
    </tableColumn>
    <tableColumn id="3" xr3:uid="{00000000-0010-0000-0400-000003000000}" name="Promedio de PERCENTIL" dataDxfId="174">
      <calculatedColumnFormula>+D15</calculatedColumnFormula>
    </tableColumn>
    <tableColumn id="4" xr3:uid="{00000000-0010-0000-0400-000004000000}" name="Percentil Relativo" dataDxfId="173">
      <calculatedColumnFormula>+G15</calculatedColumnFormula>
    </tableColumn>
    <tableColumn id="5" xr3:uid="{00000000-0010-0000-0400-000005000000}" name="Prioridad">
      <calculatedColumnFormula>+H15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Causales" displayName="Causales" ref="B7:AJ618" totalsRowShown="0" headerRowDxfId="84" dataDxfId="83">
  <autoFilter ref="B7:AJ618" xr:uid="{00000000-0009-0000-0100-000001000000}"/>
  <tableColumns count="35">
    <tableColumn id="1" xr3:uid="{00000000-0010-0000-0500-000001000000}" name="TALLER" dataDxfId="82"/>
    <tableColumn id="20" xr3:uid="{00000000-0010-0000-0500-000014000000}" name="Ciudad" dataDxfId="81"/>
    <tableColumn id="35" xr3:uid="{00000000-0010-0000-0500-000023000000}" name="Macroregión" dataDxfId="80">
      <calculatedColumnFormula>+VLOOKUP(F8,'DIV REGIONAL'!$F$4:$H$37,2,0)</calculatedColumnFormula>
    </tableColumn>
    <tableColumn id="34" xr3:uid="{00000000-0010-0000-0500-000022000000}" name="Región" dataDxfId="79">
      <calculatedColumnFormula>+VLOOKUP(F8,'DIV REGIONAL'!$F$4:$H$37,3,0)</calculatedColumnFormula>
    </tableColumn>
    <tableColumn id="2" xr3:uid="{00000000-0010-0000-0500-000002000000}" name="Provincia" dataDxfId="78"/>
    <tableColumn id="3" xr3:uid="{00000000-0010-0000-0500-000003000000}" name="Grupo" dataDxfId="77"/>
    <tableColumn id="4" xr3:uid="{00000000-0010-0000-0500-000004000000}" name="Moderador" dataDxfId="76"/>
    <tableColumn id="31" xr3:uid="{00000000-0010-0000-0500-00001F000000}" name="Clave" dataDxfId="75"/>
    <tableColumn id="24" xr3:uid="{00000000-0010-0000-0500-000018000000}" name="Integrantes" dataDxfId="74"/>
    <tableColumn id="5" xr3:uid="{00000000-0010-0000-0500-000005000000}" name="Dinámica" dataDxfId="73"/>
    <tableColumn id="6" xr3:uid="{00000000-0010-0000-0500-000006000000}" name="Causal" dataDxfId="72"/>
    <tableColumn id="19" xr3:uid="{00000000-0010-0000-0500-000013000000}" name="Causal Homologada" dataDxfId="71">
      <calculatedColumnFormula>+VLOOKUP(L8,Homolgacion9[[Causal]:[Causal Homologada]],2,0)</calculatedColumnFormula>
    </tableColumn>
    <tableColumn id="27" xr3:uid="{00000000-0010-0000-0500-00001B000000}" name="Clave2" dataDxfId="70">
      <calculatedColumnFormula>+Causales[[#This Row],[Provincia]]&amp;Causales[[#This Row],[Dinámica]]&amp;Causales[[#This Row],[Causal Homologada]]</calculatedColumnFormula>
    </tableColumn>
    <tableColumn id="7" xr3:uid="{00000000-0010-0000-0500-000007000000}" name="Puntaje 1" dataDxfId="69"/>
    <tableColumn id="8" xr3:uid="{00000000-0010-0000-0500-000008000000}" name="Puntaje 2" dataDxfId="68"/>
    <tableColumn id="9" xr3:uid="{00000000-0010-0000-0500-000009000000}" name="Puntaje 3" dataDxfId="67"/>
    <tableColumn id="10" xr3:uid="{00000000-0010-0000-0500-00000A000000}" name="Puntaje 4" dataDxfId="66"/>
    <tableColumn id="11" xr3:uid="{00000000-0010-0000-0500-00000B000000}" name="Puntaje 5" dataDxfId="65"/>
    <tableColumn id="12" xr3:uid="{00000000-0010-0000-0500-00000C000000}" name="Puntaje 6" dataDxfId="64"/>
    <tableColumn id="13" xr3:uid="{00000000-0010-0000-0500-00000D000000}" name="Puntaje 7" dataDxfId="63"/>
    <tableColumn id="14" xr3:uid="{00000000-0010-0000-0500-00000E000000}" name="Puntaje 8" dataDxfId="62"/>
    <tableColumn id="15" xr3:uid="{00000000-0010-0000-0500-00000F000000}" name="Puntaje 9" dataDxfId="61"/>
    <tableColumn id="16" xr3:uid="{00000000-0010-0000-0500-000010000000}" name="Puntaje Total" dataDxfId="60">
      <calculatedColumnFormula>IF(SUM(O8:W8)=0,"",SUM(O8:W8))</calculatedColumnFormula>
    </tableColumn>
    <tableColumn id="17" xr3:uid="{00000000-0010-0000-0500-000011000000}" name="Puntaje Promedio" dataDxfId="59">
      <calculatedColumnFormula>+IFERROR(X8/COUNT(O8:W8),"")</calculatedColumnFormula>
    </tableColumn>
    <tableColumn id="18" xr3:uid="{00000000-0010-0000-0500-000012000000}" name="Ranking" dataDxfId="58"/>
    <tableColumn id="21" xr3:uid="{00000000-0010-0000-0500-000015000000}" name="Importancia" dataDxfId="57"/>
    <tableColumn id="22" xr3:uid="{00000000-0010-0000-0500-000016000000}" name="Repeticiones" dataDxfId="56">
      <calculatedColumnFormula>+COUNTIFS(Causales[Causal Homologada],Causales[[#This Row],[Causal Homologada]])</calculatedColumnFormula>
    </tableColumn>
    <tableColumn id="23" xr3:uid="{00000000-0010-0000-0500-000017000000}" name="Relevancia" dataDxfId="55"/>
    <tableColumn id="25" xr3:uid="{00000000-0010-0000-0500-000019000000}" name="Conteo Rank" dataDxfId="54">
      <calculatedColumnFormula>+COUNTIFS(Causales[Causal Homologada],Causales[[#This Row],[Causal Homologada]],Causales[Ranking],1,Causales[Dinámica],Causales[[#This Row],[Dinámica]])</calculatedColumnFormula>
    </tableColumn>
    <tableColumn id="26" xr3:uid="{00000000-0010-0000-0500-00001A000000}" name="Conteo Rank2" dataDxfId="53">
      <calculatedColumnFormula>+COUNTIFS(Causales[Causal Homologada],Causales[[#This Row],[Causal Homologada]],Causales[Ranking],2,Causales[Dinámica],Causales[[#This Row],[Dinámica]])</calculatedColumnFormula>
    </tableColumn>
    <tableColumn id="32" xr3:uid="{00000000-0010-0000-0500-000020000000}" name="Conteo Rank 1+2" dataDxfId="52">
      <calculatedColumnFormula>+Causales[[#This Row],[Conteo Rank]]*1+Causales[[#This Row],[Conteo Rank2]]*0.5</calculatedColumnFormula>
    </tableColumn>
    <tableColumn id="29" xr3:uid="{00000000-0010-0000-0500-00001D000000}" name="Puntaje Ponderado" dataDxfId="51">
      <calculatedColumnFormula>+Causales[[#This Row],[Conteo Rank 1+2]]*0.8+Causales[[#This Row],[Puntaje Total]]*0.2</calculatedColumnFormula>
    </tableColumn>
    <tableColumn id="30" xr3:uid="{00000000-0010-0000-0500-00001E000000}" name="PERCENTIL" dataDxfId="50">
      <calculatedColumnFormula>+_xlfn.PERCENTRANK.INC(Causales[Puntaje Ponderado],Causales[[#This Row],[Puntaje Ponderado]],3)</calculatedColumnFormula>
    </tableColumn>
    <tableColumn id="28" xr3:uid="{00000000-0010-0000-0500-00001C000000}" name="Driver" dataDxfId="49">
      <calculatedColumnFormula>+VLOOKUP(M8,Homolgacion9[[Causal Homologada]:[Driver]],2,0)</calculatedColumnFormula>
    </tableColumn>
    <tableColumn id="33" xr3:uid="{00000000-0010-0000-0500-000021000000}" name="Prioridad" dataDxfId="48">
      <calculatedColumnFormula>+IF(AH8&lt;=$AO$12,$AM$12,IF(AH8&lt;=$AO$11,$AM$11,IF(AH8&lt;=$AO$10,$AM$10,IF(AH8&lt;=$AO$9,$AM$9,$AM$8))))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Nacional_Dinamica" displayName="Nacional_Dinamica" ref="B4:L48" totalsRowShown="0">
  <sortState xmlns:xlrd2="http://schemas.microsoft.com/office/spreadsheetml/2017/richdata2" ref="B5:L48">
    <sortCondition ref="L5:L48"/>
  </sortState>
  <tableColumns count="11">
    <tableColumn id="1" xr3:uid="{00000000-0010-0000-0600-000001000000}" name="Dinámica"/>
    <tableColumn id="2" xr3:uid="{00000000-0010-0000-0600-000002000000}" name="Causal Homologada"/>
    <tableColumn id="3" xr3:uid="{00000000-0010-0000-0600-000003000000}" name="Conteo Rank=1"/>
    <tableColumn id="4" xr3:uid="{00000000-0010-0000-0600-000004000000}" name="Conteo Rank=2"/>
    <tableColumn id="5" xr3:uid="{00000000-0010-0000-0600-000005000000}" name="Conteo Rank=1+2"/>
    <tableColumn id="6" xr3:uid="{00000000-0010-0000-0600-000006000000}" name="Puntaje Total"/>
    <tableColumn id="7" xr3:uid="{00000000-0010-0000-0600-000007000000}" name="Prioridad"/>
    <tableColumn id="8" xr3:uid="{00000000-0010-0000-0600-000008000000}" name="Driver"/>
    <tableColumn id="11" xr3:uid="{00000000-0010-0000-0600-00000B000000}" name="Tipo Driver">
      <calculatedColumnFormula>+VLOOKUP(Nacional_Dinamica[[#This Row],[Driver]],Hoja1!$H$4:$I$15,2,0)</calculatedColumnFormula>
    </tableColumn>
    <tableColumn id="9" xr3:uid="{00000000-0010-0000-0600-000009000000}" name="Puntaje Ponderado" dataDxfId="34"/>
    <tableColumn id="10" xr3:uid="{00000000-0010-0000-0600-00000A000000}" name="PERCENTIL" dataDxfId="33"/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7000000}" name="Prioriza_Taller" displayName="Prioriza_Taller" ref="A4:L129" totalsRowShown="0" headerRowDxfId="32">
  <autoFilter ref="A4:L129" xr:uid="{00000000-0009-0000-0100-000006000000}"/>
  <sortState xmlns:xlrd2="http://schemas.microsoft.com/office/spreadsheetml/2017/richdata2" ref="A5:L36">
    <sortCondition ref="L4:L129"/>
  </sortState>
  <tableColumns count="12">
    <tableColumn id="1" xr3:uid="{00000000-0010-0000-0700-000001000000}" name="TALLER"/>
    <tableColumn id="2" xr3:uid="{00000000-0010-0000-0700-000002000000}" name="Ciudad"/>
    <tableColumn id="3" xr3:uid="{00000000-0010-0000-0700-000003000000}" name="Dinámica"/>
    <tableColumn id="4" xr3:uid="{00000000-0010-0000-0700-000004000000}" name="Causal Homologada"/>
    <tableColumn id="5" xr3:uid="{00000000-0010-0000-0700-000005000000}" name="Conteo Rank=1"/>
    <tableColumn id="6" xr3:uid="{00000000-0010-0000-0700-000006000000}" name="Conteo Rank=2"/>
    <tableColumn id="7" xr3:uid="{00000000-0010-0000-0700-000007000000}" name="Conteo Rank=1+2"/>
    <tableColumn id="8" xr3:uid="{00000000-0010-0000-0700-000008000000}" name="Puntaje Total"/>
    <tableColumn id="9" xr3:uid="{00000000-0010-0000-0700-000009000000}" name="Prioridad"/>
    <tableColumn id="10" xr3:uid="{00000000-0010-0000-0700-00000A000000}" name="Driver"/>
    <tableColumn id="11" xr3:uid="{00000000-0010-0000-0700-00000B000000}" name="Puntaje Ponderado" dataDxfId="31"/>
    <tableColumn id="12" xr3:uid="{00000000-0010-0000-0700-00000C000000}" name="PERCENTIL" dataDxfId="30"/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8000000}" name="Prioridad_Prov" displayName="Prioridad_Prov" ref="B3:L567" totalsRowShown="0">
  <autoFilter ref="B3:L567" xr:uid="{00000000-0009-0000-0100-000004000000}"/>
  <tableColumns count="11">
    <tableColumn id="1" xr3:uid="{00000000-0010-0000-0800-000001000000}" name="Provincia"/>
    <tableColumn id="2" xr3:uid="{00000000-0010-0000-0800-000002000000}" name="Dinámica"/>
    <tableColumn id="3" xr3:uid="{00000000-0010-0000-0800-000003000000}" name="Causal Homologada"/>
    <tableColumn id="10" xr3:uid="{00000000-0010-0000-0800-00000A000000}" name="Clave"/>
    <tableColumn id="4" xr3:uid="{00000000-0010-0000-0800-000004000000}" name="Conteo Rank=1"/>
    <tableColumn id="5" xr3:uid="{00000000-0010-0000-0800-000005000000}" name="Conteo Rank=2"/>
    <tableColumn id="6" xr3:uid="{00000000-0010-0000-0800-000006000000}" name="Conteo Rank=1+2"/>
    <tableColumn id="7" xr3:uid="{00000000-0010-0000-0800-000007000000}" name="Puntaje Ponderado"/>
    <tableColumn id="8" xr3:uid="{00000000-0010-0000-0800-000008000000}" name="Prioridad"/>
    <tableColumn id="9" xr3:uid="{00000000-0010-0000-0800-000009000000}" name="Driver"/>
    <tableColumn id="12" xr3:uid="{00000000-0010-0000-0800-00000C000000}" name="PERCENTIL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0.xml"/><Relationship Id="rId4" Type="http://schemas.microsoft.com/office/2007/relationships/slicer" Target="../slicers/slicer4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table" Target="../tables/table6.x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4.xml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microsoft.com/office/2007/relationships/slicer" Target="../slicers/slicer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7" Type="http://schemas.microsoft.com/office/2007/relationships/slicer" Target="../slicers/slicer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table" Target="../tables/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7" Type="http://schemas.microsoft.com/office/2007/relationships/slicer" Target="../slicers/slicer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table" Target="../tables/table5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C3:H37"/>
  <sheetViews>
    <sheetView workbookViewId="0">
      <selection activeCell="B2" sqref="B2:D167"/>
    </sheetView>
  </sheetViews>
  <sheetFormatPr baseColWidth="10" defaultRowHeight="15" x14ac:dyDescent="0.2"/>
  <cols>
    <col min="3" max="3" width="12.1640625" bestFit="1" customWidth="1"/>
    <col min="5" max="5" width="25.5" bestFit="1" customWidth="1"/>
    <col min="6" max="6" width="21.83203125" bestFit="1" customWidth="1"/>
    <col min="7" max="7" width="12.1640625" bestFit="1" customWidth="1"/>
    <col min="8" max="8" width="27.83203125" bestFit="1" customWidth="1"/>
  </cols>
  <sheetData>
    <row r="3" spans="3:8" x14ac:dyDescent="0.2">
      <c r="C3" t="s">
        <v>883</v>
      </c>
      <c r="D3" t="s">
        <v>885</v>
      </c>
      <c r="E3" t="s">
        <v>886</v>
      </c>
      <c r="F3" t="s">
        <v>0</v>
      </c>
      <c r="G3" s="51" t="s">
        <v>883</v>
      </c>
      <c r="H3" s="51" t="s">
        <v>886</v>
      </c>
    </row>
    <row r="4" spans="3:8" x14ac:dyDescent="0.2">
      <c r="C4" t="s">
        <v>887</v>
      </c>
      <c r="D4" t="s">
        <v>888</v>
      </c>
      <c r="E4" t="s">
        <v>889</v>
      </c>
      <c r="F4" t="s">
        <v>34</v>
      </c>
      <c r="G4" t="str">
        <f>+C4</f>
        <v>NORTE</v>
      </c>
      <c r="H4" t="str">
        <f>+D4&amp;". "&amp;E4</f>
        <v>I. CIBAO NORTE</v>
      </c>
    </row>
    <row r="5" spans="3:8" x14ac:dyDescent="0.2">
      <c r="C5" s="51" t="s">
        <v>887</v>
      </c>
      <c r="D5" s="51" t="s">
        <v>888</v>
      </c>
      <c r="E5" s="51" t="s">
        <v>889</v>
      </c>
      <c r="F5" t="s">
        <v>219</v>
      </c>
      <c r="G5" s="51" t="str">
        <f t="shared" ref="G5:G37" si="0">+C5</f>
        <v>NORTE</v>
      </c>
      <c r="H5" s="51" t="str">
        <f t="shared" ref="H5:H37" si="1">+D5&amp;". "&amp;E5</f>
        <v>I. CIBAO NORTE</v>
      </c>
    </row>
    <row r="6" spans="3:8" x14ac:dyDescent="0.2">
      <c r="C6" s="51" t="s">
        <v>887</v>
      </c>
      <c r="D6" s="51" t="s">
        <v>888</v>
      </c>
      <c r="E6" s="51" t="s">
        <v>889</v>
      </c>
      <c r="F6" t="s">
        <v>50</v>
      </c>
      <c r="G6" s="51" t="str">
        <f t="shared" si="0"/>
        <v>NORTE</v>
      </c>
      <c r="H6" s="51" t="str">
        <f t="shared" si="1"/>
        <v>I. CIBAO NORTE</v>
      </c>
    </row>
    <row r="7" spans="3:8" x14ac:dyDescent="0.2">
      <c r="C7" s="51" t="s">
        <v>887</v>
      </c>
      <c r="D7" t="s">
        <v>890</v>
      </c>
      <c r="E7" t="s">
        <v>891</v>
      </c>
      <c r="F7" t="s">
        <v>101</v>
      </c>
      <c r="G7" s="51" t="str">
        <f t="shared" si="0"/>
        <v>NORTE</v>
      </c>
      <c r="H7" s="51" t="str">
        <f t="shared" si="1"/>
        <v>II. CIBAO SUR</v>
      </c>
    </row>
    <row r="8" spans="3:8" x14ac:dyDescent="0.2">
      <c r="C8" s="51" t="s">
        <v>887</v>
      </c>
      <c r="D8" s="51" t="s">
        <v>890</v>
      </c>
      <c r="E8" s="51" t="s">
        <v>891</v>
      </c>
      <c r="F8" t="s">
        <v>49</v>
      </c>
      <c r="G8" s="51" t="str">
        <f t="shared" si="0"/>
        <v>NORTE</v>
      </c>
      <c r="H8" s="51" t="str">
        <f t="shared" si="1"/>
        <v>II. CIBAO SUR</v>
      </c>
    </row>
    <row r="9" spans="3:8" x14ac:dyDescent="0.2">
      <c r="C9" s="51" t="s">
        <v>887</v>
      </c>
      <c r="D9" s="51" t="s">
        <v>890</v>
      </c>
      <c r="E9" s="51" t="s">
        <v>891</v>
      </c>
      <c r="F9" t="s">
        <v>53</v>
      </c>
      <c r="G9" s="51" t="str">
        <f t="shared" si="0"/>
        <v>NORTE</v>
      </c>
      <c r="H9" s="51" t="str">
        <f t="shared" si="1"/>
        <v>II. CIBAO SUR</v>
      </c>
    </row>
    <row r="10" spans="3:8" x14ac:dyDescent="0.2">
      <c r="C10" s="51" t="s">
        <v>887</v>
      </c>
      <c r="D10" t="s">
        <v>892</v>
      </c>
      <c r="E10" t="s">
        <v>893</v>
      </c>
      <c r="F10" t="s">
        <v>57</v>
      </c>
      <c r="G10" s="51" t="str">
        <f t="shared" si="0"/>
        <v>NORTE</v>
      </c>
      <c r="H10" s="51" t="str">
        <f t="shared" si="1"/>
        <v>III. CIBAO NORDESTE</v>
      </c>
    </row>
    <row r="11" spans="3:8" x14ac:dyDescent="0.2">
      <c r="C11" s="51" t="s">
        <v>887</v>
      </c>
      <c r="D11" s="51" t="s">
        <v>892</v>
      </c>
      <c r="E11" s="51" t="s">
        <v>893</v>
      </c>
      <c r="F11" t="s">
        <v>55</v>
      </c>
      <c r="G11" s="51" t="str">
        <f t="shared" si="0"/>
        <v>NORTE</v>
      </c>
      <c r="H11" s="51" t="str">
        <f t="shared" si="1"/>
        <v>III. CIBAO NORDESTE</v>
      </c>
    </row>
    <row r="12" spans="3:8" x14ac:dyDescent="0.2">
      <c r="C12" s="51" t="s">
        <v>887</v>
      </c>
      <c r="D12" s="51" t="s">
        <v>892</v>
      </c>
      <c r="E12" s="51" t="s">
        <v>893</v>
      </c>
      <c r="F12" t="s">
        <v>894</v>
      </c>
      <c r="G12" s="51" t="str">
        <f t="shared" si="0"/>
        <v>NORTE</v>
      </c>
      <c r="H12" s="51" t="str">
        <f t="shared" si="1"/>
        <v>III. CIBAO NORDESTE</v>
      </c>
    </row>
    <row r="13" spans="3:8" x14ac:dyDescent="0.2">
      <c r="C13" s="51" t="s">
        <v>887</v>
      </c>
      <c r="D13" s="51" t="s">
        <v>892</v>
      </c>
      <c r="E13" s="51" t="s">
        <v>893</v>
      </c>
      <c r="F13" t="s">
        <v>58</v>
      </c>
      <c r="G13" s="51" t="str">
        <f t="shared" si="0"/>
        <v>NORTE</v>
      </c>
      <c r="H13" s="51" t="str">
        <f t="shared" si="1"/>
        <v>III. CIBAO NORDESTE</v>
      </c>
    </row>
    <row r="14" spans="3:8" x14ac:dyDescent="0.2">
      <c r="C14" s="51" t="s">
        <v>887</v>
      </c>
      <c r="D14" t="s">
        <v>895</v>
      </c>
      <c r="E14" t="s">
        <v>896</v>
      </c>
      <c r="F14" t="s">
        <v>220</v>
      </c>
      <c r="G14" s="51" t="str">
        <f t="shared" si="0"/>
        <v>NORTE</v>
      </c>
      <c r="H14" s="51" t="str">
        <f t="shared" si="1"/>
        <v>IV. CIBAO NOROESTE</v>
      </c>
    </row>
    <row r="15" spans="3:8" x14ac:dyDescent="0.2">
      <c r="C15" s="51" t="s">
        <v>887</v>
      </c>
      <c r="D15" s="51" t="s">
        <v>895</v>
      </c>
      <c r="E15" s="51" t="s">
        <v>896</v>
      </c>
      <c r="F15" t="s">
        <v>102</v>
      </c>
      <c r="G15" s="51" t="str">
        <f t="shared" si="0"/>
        <v>NORTE</v>
      </c>
      <c r="H15" s="51" t="str">
        <f t="shared" si="1"/>
        <v>IV. CIBAO NOROESTE</v>
      </c>
    </row>
    <row r="16" spans="3:8" x14ac:dyDescent="0.2">
      <c r="C16" s="51" t="s">
        <v>887</v>
      </c>
      <c r="D16" s="51" t="s">
        <v>895</v>
      </c>
      <c r="E16" s="51" t="s">
        <v>896</v>
      </c>
      <c r="F16" t="s">
        <v>100</v>
      </c>
      <c r="G16" s="51" t="str">
        <f t="shared" si="0"/>
        <v>NORTE</v>
      </c>
      <c r="H16" s="51" t="str">
        <f t="shared" si="1"/>
        <v>IV. CIBAO NOROESTE</v>
      </c>
    </row>
    <row r="17" spans="3:8" x14ac:dyDescent="0.2">
      <c r="C17" s="51" t="s">
        <v>887</v>
      </c>
      <c r="D17" s="51" t="s">
        <v>895</v>
      </c>
      <c r="E17" s="51" t="s">
        <v>896</v>
      </c>
      <c r="F17" t="s">
        <v>99</v>
      </c>
      <c r="G17" s="51" t="str">
        <f t="shared" si="0"/>
        <v>NORTE</v>
      </c>
      <c r="H17" s="51" t="str">
        <f t="shared" si="1"/>
        <v>IV. CIBAO NOROESTE</v>
      </c>
    </row>
    <row r="18" spans="3:8" x14ac:dyDescent="0.2">
      <c r="C18" t="s">
        <v>897</v>
      </c>
      <c r="D18" t="s">
        <v>898</v>
      </c>
      <c r="E18" t="s">
        <v>899</v>
      </c>
      <c r="F18" t="s">
        <v>263</v>
      </c>
      <c r="G18" s="51" t="str">
        <f t="shared" si="0"/>
        <v>SUROESTE</v>
      </c>
      <c r="H18" s="51" t="str">
        <f t="shared" si="1"/>
        <v>V. VALDESIA</v>
      </c>
    </row>
    <row r="19" spans="3:8" x14ac:dyDescent="0.2">
      <c r="C19" s="51" t="s">
        <v>897</v>
      </c>
      <c r="D19" s="51" t="s">
        <v>898</v>
      </c>
      <c r="E19" s="51" t="s">
        <v>899</v>
      </c>
      <c r="F19" t="s">
        <v>190</v>
      </c>
      <c r="G19" s="51" t="str">
        <f t="shared" si="0"/>
        <v>SUROESTE</v>
      </c>
      <c r="H19" s="51" t="str">
        <f t="shared" si="1"/>
        <v>V. VALDESIA</v>
      </c>
    </row>
    <row r="20" spans="3:8" x14ac:dyDescent="0.2">
      <c r="C20" s="51" t="s">
        <v>897</v>
      </c>
      <c r="D20" s="51" t="s">
        <v>898</v>
      </c>
      <c r="E20" s="51" t="s">
        <v>899</v>
      </c>
      <c r="F20" t="s">
        <v>221</v>
      </c>
      <c r="G20" s="51" t="str">
        <f t="shared" si="0"/>
        <v>SUROESTE</v>
      </c>
      <c r="H20" s="51" t="str">
        <f t="shared" si="1"/>
        <v>V. VALDESIA</v>
      </c>
    </row>
    <row r="21" spans="3:8" x14ac:dyDescent="0.2">
      <c r="C21" s="51" t="s">
        <v>897</v>
      </c>
      <c r="D21" s="51" t="s">
        <v>898</v>
      </c>
      <c r="E21" s="51" t="s">
        <v>899</v>
      </c>
      <c r="F21" t="s">
        <v>264</v>
      </c>
      <c r="G21" s="51" t="str">
        <f t="shared" si="0"/>
        <v>SUROESTE</v>
      </c>
      <c r="H21" s="51" t="str">
        <f t="shared" si="1"/>
        <v>V. VALDESIA</v>
      </c>
    </row>
    <row r="22" spans="3:8" x14ac:dyDescent="0.2">
      <c r="C22" s="51" t="s">
        <v>897</v>
      </c>
      <c r="D22" t="s">
        <v>910</v>
      </c>
      <c r="E22" t="s">
        <v>900</v>
      </c>
      <c r="F22" t="s">
        <v>37</v>
      </c>
      <c r="G22" s="51" t="str">
        <f t="shared" si="0"/>
        <v>SUROESTE</v>
      </c>
      <c r="H22" s="51" t="str">
        <f t="shared" si="1"/>
        <v>VI. ENRIQUILLO</v>
      </c>
    </row>
    <row r="23" spans="3:8" x14ac:dyDescent="0.2">
      <c r="C23" s="51" t="s">
        <v>897</v>
      </c>
      <c r="D23" s="51" t="s">
        <v>910</v>
      </c>
      <c r="E23" s="51" t="s">
        <v>900</v>
      </c>
      <c r="F23" t="s">
        <v>191</v>
      </c>
      <c r="G23" s="51" t="str">
        <f t="shared" si="0"/>
        <v>SUROESTE</v>
      </c>
      <c r="H23" s="51" t="str">
        <f t="shared" si="1"/>
        <v>VI. ENRIQUILLO</v>
      </c>
    </row>
    <row r="24" spans="3:8" x14ac:dyDescent="0.2">
      <c r="C24" s="51" t="s">
        <v>897</v>
      </c>
      <c r="D24" s="51" t="s">
        <v>910</v>
      </c>
      <c r="E24" s="51" t="s">
        <v>900</v>
      </c>
      <c r="F24" t="s">
        <v>224</v>
      </c>
      <c r="G24" s="51" t="str">
        <f t="shared" si="0"/>
        <v>SUROESTE</v>
      </c>
      <c r="H24" s="51" t="str">
        <f t="shared" si="1"/>
        <v>VI. ENRIQUILLO</v>
      </c>
    </row>
    <row r="25" spans="3:8" x14ac:dyDescent="0.2">
      <c r="C25" s="51" t="s">
        <v>897</v>
      </c>
      <c r="D25" s="51" t="s">
        <v>910</v>
      </c>
      <c r="E25" s="51" t="s">
        <v>900</v>
      </c>
      <c r="F25" t="s">
        <v>192</v>
      </c>
      <c r="G25" s="51" t="str">
        <f t="shared" si="0"/>
        <v>SUROESTE</v>
      </c>
      <c r="H25" s="51" t="str">
        <f t="shared" si="1"/>
        <v>VI. ENRIQUILLO</v>
      </c>
    </row>
    <row r="26" spans="3:8" x14ac:dyDescent="0.2">
      <c r="C26" s="51" t="s">
        <v>897</v>
      </c>
      <c r="D26" t="s">
        <v>901</v>
      </c>
      <c r="E26" t="s">
        <v>902</v>
      </c>
      <c r="F26" t="s">
        <v>225</v>
      </c>
      <c r="G26" s="51" t="str">
        <f t="shared" si="0"/>
        <v>SUROESTE</v>
      </c>
      <c r="H26" s="51" t="str">
        <f t="shared" si="1"/>
        <v>VII. EL VALLE</v>
      </c>
    </row>
    <row r="27" spans="3:8" x14ac:dyDescent="0.2">
      <c r="C27" s="51" t="s">
        <v>897</v>
      </c>
      <c r="D27" s="51" t="s">
        <v>901</v>
      </c>
      <c r="E27" s="51" t="s">
        <v>902</v>
      </c>
      <c r="F27" t="s">
        <v>223</v>
      </c>
      <c r="G27" s="51" t="str">
        <f t="shared" si="0"/>
        <v>SUROESTE</v>
      </c>
      <c r="H27" s="51" t="str">
        <f t="shared" si="1"/>
        <v>VII. EL VALLE</v>
      </c>
    </row>
    <row r="28" spans="3:8" x14ac:dyDescent="0.2">
      <c r="C28" s="51" t="s">
        <v>897</v>
      </c>
      <c r="D28" s="51" t="s">
        <v>901</v>
      </c>
      <c r="E28" s="51" t="s">
        <v>902</v>
      </c>
      <c r="F28" t="s">
        <v>224</v>
      </c>
      <c r="G28" s="51" t="str">
        <f t="shared" si="0"/>
        <v>SUROESTE</v>
      </c>
      <c r="H28" s="51" t="str">
        <f t="shared" si="1"/>
        <v>VII. EL VALLE</v>
      </c>
    </row>
    <row r="29" spans="3:8" x14ac:dyDescent="0.2">
      <c r="C29" s="51" t="s">
        <v>897</v>
      </c>
      <c r="D29" s="51" t="s">
        <v>901</v>
      </c>
      <c r="E29" s="51" t="s">
        <v>902</v>
      </c>
      <c r="F29" t="s">
        <v>150</v>
      </c>
      <c r="G29" s="51" t="str">
        <f t="shared" si="0"/>
        <v>SUROESTE</v>
      </c>
      <c r="H29" s="51" t="str">
        <f t="shared" si="1"/>
        <v>VII. EL VALLE</v>
      </c>
    </row>
    <row r="30" spans="3:8" x14ac:dyDescent="0.2">
      <c r="C30" t="s">
        <v>903</v>
      </c>
      <c r="D30" t="s">
        <v>904</v>
      </c>
      <c r="E30" t="s">
        <v>905</v>
      </c>
      <c r="F30" t="s">
        <v>150</v>
      </c>
      <c r="G30" s="51" t="str">
        <f t="shared" si="0"/>
        <v>SURESTE</v>
      </c>
      <c r="H30" s="51" t="str">
        <f t="shared" si="1"/>
        <v>VIII. YUMA</v>
      </c>
    </row>
    <row r="31" spans="3:8" x14ac:dyDescent="0.2">
      <c r="C31" s="51" t="s">
        <v>903</v>
      </c>
      <c r="D31" s="51" t="s">
        <v>904</v>
      </c>
      <c r="E31" s="51" t="s">
        <v>905</v>
      </c>
      <c r="F31" t="s">
        <v>153</v>
      </c>
      <c r="G31" s="51" t="str">
        <f t="shared" si="0"/>
        <v>SURESTE</v>
      </c>
      <c r="H31" s="51" t="str">
        <f t="shared" si="1"/>
        <v>VIII. YUMA</v>
      </c>
    </row>
    <row r="32" spans="3:8" x14ac:dyDescent="0.2">
      <c r="C32" s="51" t="s">
        <v>903</v>
      </c>
      <c r="D32" s="51" t="s">
        <v>904</v>
      </c>
      <c r="E32" s="51" t="s">
        <v>905</v>
      </c>
      <c r="F32" t="s">
        <v>222</v>
      </c>
      <c r="G32" s="51" t="str">
        <f t="shared" si="0"/>
        <v>SURESTE</v>
      </c>
      <c r="H32" s="51" t="str">
        <f t="shared" si="1"/>
        <v>VIII. YUMA</v>
      </c>
    </row>
    <row r="33" spans="3:8" x14ac:dyDescent="0.2">
      <c r="C33" s="51" t="s">
        <v>903</v>
      </c>
      <c r="D33" t="s">
        <v>906</v>
      </c>
      <c r="E33" t="s">
        <v>907</v>
      </c>
      <c r="F33" t="s">
        <v>265</v>
      </c>
      <c r="G33" s="51" t="str">
        <f t="shared" si="0"/>
        <v>SURESTE</v>
      </c>
      <c r="H33" s="51" t="str">
        <f t="shared" si="1"/>
        <v>IX. HIGUAMO</v>
      </c>
    </row>
    <row r="34" spans="3:8" x14ac:dyDescent="0.2">
      <c r="C34" s="51" t="s">
        <v>903</v>
      </c>
      <c r="D34" s="51" t="s">
        <v>906</v>
      </c>
      <c r="E34" s="51" t="s">
        <v>907</v>
      </c>
      <c r="F34" t="s">
        <v>226</v>
      </c>
      <c r="G34" s="51" t="str">
        <f t="shared" si="0"/>
        <v>SURESTE</v>
      </c>
      <c r="H34" s="51" t="str">
        <f t="shared" si="1"/>
        <v>IX. HIGUAMO</v>
      </c>
    </row>
    <row r="35" spans="3:8" x14ac:dyDescent="0.2">
      <c r="C35" s="51" t="s">
        <v>903</v>
      </c>
      <c r="D35" s="51" t="s">
        <v>906</v>
      </c>
      <c r="E35" s="51" t="s">
        <v>907</v>
      </c>
      <c r="F35" t="s">
        <v>152</v>
      </c>
      <c r="G35" s="51" t="str">
        <f t="shared" si="0"/>
        <v>SURESTE</v>
      </c>
      <c r="H35" s="51" t="str">
        <f t="shared" si="1"/>
        <v>IX. HIGUAMO</v>
      </c>
    </row>
    <row r="36" spans="3:8" x14ac:dyDescent="0.2">
      <c r="C36" s="51" t="s">
        <v>903</v>
      </c>
      <c r="D36" t="s">
        <v>908</v>
      </c>
      <c r="E36" t="s">
        <v>909</v>
      </c>
      <c r="F36" t="s">
        <v>261</v>
      </c>
      <c r="G36" s="51" t="str">
        <f t="shared" si="0"/>
        <v>SURESTE</v>
      </c>
      <c r="H36" s="51" t="str">
        <f t="shared" si="1"/>
        <v>X. OZAMA O METROPOLITANA</v>
      </c>
    </row>
    <row r="37" spans="3:8" x14ac:dyDescent="0.2">
      <c r="C37" s="51" t="s">
        <v>903</v>
      </c>
      <c r="D37" s="51" t="s">
        <v>908</v>
      </c>
      <c r="E37" s="51" t="s">
        <v>909</v>
      </c>
      <c r="F37" t="s">
        <v>36</v>
      </c>
      <c r="G37" s="51" t="str">
        <f t="shared" si="0"/>
        <v>SURESTE</v>
      </c>
      <c r="H37" s="51" t="str">
        <f t="shared" si="1"/>
        <v>X. OZAMA O METROPOLITANA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DD86"/>
  <sheetViews>
    <sheetView showGridLines="0" zoomScaleNormal="100" workbookViewId="0"/>
  </sheetViews>
  <sheetFormatPr baseColWidth="10" defaultRowHeight="15" x14ac:dyDescent="0.2"/>
  <cols>
    <col min="1" max="1" width="3" style="84" customWidth="1"/>
    <col min="2" max="2" width="21.5" bestFit="1" customWidth="1"/>
    <col min="3" max="3" width="20.83203125" customWidth="1"/>
    <col min="4" max="4" width="47" bestFit="1" customWidth="1"/>
    <col min="5" max="5" width="12.5" bestFit="1" customWidth="1"/>
    <col min="6" max="6" width="18.5" style="84" bestFit="1" customWidth="1"/>
    <col min="7" max="7" width="26.5" bestFit="1" customWidth="1"/>
    <col min="15" max="15" width="11.5" customWidth="1"/>
    <col min="16" max="16" width="4.5" style="84" customWidth="1"/>
    <col min="17" max="108" width="11.5" style="84"/>
  </cols>
  <sheetData>
    <row r="1" spans="1:108" s="84" customFormat="1" x14ac:dyDescent="0.2"/>
    <row r="2" spans="1:108" s="83" customFormat="1" x14ac:dyDescent="0.2">
      <c r="A2" s="84"/>
      <c r="B2"/>
      <c r="C2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</row>
    <row r="3" spans="1:108" s="83" customFormat="1" x14ac:dyDescent="0.2">
      <c r="A3" s="84"/>
      <c r="B3" s="51"/>
      <c r="C3" s="51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</row>
    <row r="4" spans="1:108" s="83" customFormat="1" x14ac:dyDescent="0.2">
      <c r="A4" s="84"/>
      <c r="B4" s="51"/>
      <c r="C4" s="51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</row>
    <row r="5" spans="1:108" s="83" customFormat="1" x14ac:dyDescent="0.2">
      <c r="A5" s="84"/>
      <c r="B5" s="51"/>
      <c r="C5" s="51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</row>
    <row r="6" spans="1:108" s="83" customFormat="1" x14ac:dyDescent="0.2">
      <c r="A6" s="84"/>
      <c r="B6" s="51"/>
      <c r="C6" s="51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</row>
    <row r="7" spans="1:108" s="83" customFormat="1" x14ac:dyDescent="0.2">
      <c r="A7" s="84"/>
      <c r="B7" s="51"/>
      <c r="C7" s="51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</row>
    <row r="8" spans="1:108" s="83" customFormat="1" x14ac:dyDescent="0.2">
      <c r="A8" s="84"/>
      <c r="B8" s="51"/>
      <c r="C8" s="51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</row>
    <row r="9" spans="1:108" s="83" customFormat="1" x14ac:dyDescent="0.2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</row>
    <row r="10" spans="1:108" s="83" customFormat="1" ht="32" x14ac:dyDescent="0.2">
      <c r="A10" s="84"/>
      <c r="B10" s="185" t="s">
        <v>9</v>
      </c>
      <c r="C10" s="185" t="s">
        <v>248</v>
      </c>
      <c r="D10" s="185" t="s">
        <v>38</v>
      </c>
      <c r="E10" s="85" t="s">
        <v>279</v>
      </c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</row>
    <row r="11" spans="1:108" s="83" customFormat="1" ht="16" x14ac:dyDescent="0.2">
      <c r="A11" s="84"/>
      <c r="B11" s="203" t="s">
        <v>15</v>
      </c>
      <c r="C11" s="201" t="s">
        <v>252</v>
      </c>
      <c r="D11" s="85" t="s">
        <v>17</v>
      </c>
      <c r="E11" s="196">
        <v>0.92513333333333336</v>
      </c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</row>
    <row r="12" spans="1:108" s="83" customFormat="1" ht="16" x14ac:dyDescent="0.2">
      <c r="A12" s="84"/>
      <c r="B12" s="204"/>
      <c r="C12" s="202"/>
      <c r="D12" s="85" t="s">
        <v>16</v>
      </c>
      <c r="E12" s="196">
        <v>0.87379999999999991</v>
      </c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</row>
    <row r="13" spans="1:108" s="83" customFormat="1" ht="16" x14ac:dyDescent="0.2">
      <c r="A13" s="84"/>
      <c r="B13" s="204"/>
      <c r="C13" s="202"/>
      <c r="D13" s="85" t="s">
        <v>160</v>
      </c>
      <c r="E13" s="196">
        <v>0.83499999999999996</v>
      </c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</row>
    <row r="14" spans="1:108" s="83" customFormat="1" ht="16" x14ac:dyDescent="0.2">
      <c r="A14" s="84"/>
      <c r="B14" s="204"/>
      <c r="C14" s="201" t="s">
        <v>253</v>
      </c>
      <c r="D14" s="85" t="s">
        <v>16</v>
      </c>
      <c r="E14" s="196">
        <v>0.72009999999999996</v>
      </c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</row>
    <row r="15" spans="1:108" s="83" customFormat="1" ht="16" x14ac:dyDescent="0.2">
      <c r="A15" s="84"/>
      <c r="B15" s="204"/>
      <c r="C15" s="202"/>
      <c r="D15" s="85" t="s">
        <v>17</v>
      </c>
      <c r="E15" s="196">
        <v>0.70742857142857141</v>
      </c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</row>
    <row r="16" spans="1:108" s="83" customFormat="1" ht="16" x14ac:dyDescent="0.2">
      <c r="A16" s="84"/>
      <c r="B16" s="204"/>
      <c r="C16" s="202"/>
      <c r="D16" s="85" t="s">
        <v>160</v>
      </c>
      <c r="E16" s="196">
        <v>0.69466666666666665</v>
      </c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</row>
    <row r="17" spans="1:108" s="83" customFormat="1" ht="16" x14ac:dyDescent="0.2">
      <c r="A17" s="84"/>
      <c r="B17" s="204"/>
      <c r="C17" s="202"/>
      <c r="D17" s="85" t="s">
        <v>19</v>
      </c>
      <c r="E17" s="196">
        <v>0.68549999999999989</v>
      </c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</row>
    <row r="18" spans="1:108" s="83" customFormat="1" ht="16" x14ac:dyDescent="0.2">
      <c r="A18" s="84"/>
      <c r="B18" s="204"/>
      <c r="C18" s="201" t="s">
        <v>254</v>
      </c>
      <c r="D18" s="85" t="s">
        <v>17</v>
      </c>
      <c r="E18" s="196">
        <v>0.55700000000000005</v>
      </c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</row>
    <row r="19" spans="1:108" s="83" customFormat="1" ht="16" x14ac:dyDescent="0.2">
      <c r="A19" s="84"/>
      <c r="B19" s="204"/>
      <c r="C19" s="202"/>
      <c r="D19" s="85" t="s">
        <v>16</v>
      </c>
      <c r="E19" s="196">
        <v>0.55292857142857155</v>
      </c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</row>
    <row r="20" spans="1:108" s="83" customFormat="1" ht="16" x14ac:dyDescent="0.2">
      <c r="A20" s="84"/>
      <c r="B20" s="204"/>
      <c r="C20" s="202"/>
      <c r="D20" s="85" t="s">
        <v>19</v>
      </c>
      <c r="E20" s="196">
        <v>0.49714285714285705</v>
      </c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</row>
    <row r="21" spans="1:108" s="83" customFormat="1" ht="16" x14ac:dyDescent="0.2">
      <c r="A21" s="84"/>
      <c r="B21" s="204"/>
      <c r="C21" s="202"/>
      <c r="D21" s="85" t="s">
        <v>160</v>
      </c>
      <c r="E21" s="196">
        <v>0.48945454545454542</v>
      </c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</row>
    <row r="22" spans="1:108" s="83" customFormat="1" ht="16" x14ac:dyDescent="0.2">
      <c r="A22" s="84"/>
      <c r="B22" s="204"/>
      <c r="C22" s="202"/>
      <c r="D22" s="85" t="s">
        <v>241</v>
      </c>
      <c r="E22" s="196">
        <v>0.45200000000000001</v>
      </c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</row>
    <row r="23" spans="1:108" s="83" customFormat="1" ht="16" x14ac:dyDescent="0.2">
      <c r="A23" s="84"/>
      <c r="B23" s="204"/>
      <c r="C23" s="202"/>
      <c r="D23" s="85" t="s">
        <v>238</v>
      </c>
      <c r="E23" s="196">
        <v>0.44240000000000002</v>
      </c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</row>
    <row r="24" spans="1:108" s="83" customFormat="1" ht="16" x14ac:dyDescent="0.2">
      <c r="A24" s="84"/>
      <c r="B24" s="204"/>
      <c r="C24" s="202"/>
      <c r="D24" s="85" t="s">
        <v>232</v>
      </c>
      <c r="E24" s="196">
        <v>0.43024999999999997</v>
      </c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</row>
    <row r="25" spans="1:108" s="83" customFormat="1" ht="16" x14ac:dyDescent="0.2">
      <c r="A25" s="84"/>
      <c r="B25" s="204"/>
      <c r="C25" s="201" t="s">
        <v>255</v>
      </c>
      <c r="D25" s="85" t="s">
        <v>241</v>
      </c>
      <c r="E25" s="196">
        <v>0.36099999999999999</v>
      </c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</row>
    <row r="26" spans="1:108" s="83" customFormat="1" ht="16" x14ac:dyDescent="0.2">
      <c r="A26" s="84"/>
      <c r="B26" s="204"/>
      <c r="C26" s="202"/>
      <c r="D26" s="85" t="s">
        <v>227</v>
      </c>
      <c r="E26" s="196">
        <v>0.3528</v>
      </c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</row>
    <row r="27" spans="1:108" s="83" customFormat="1" ht="16" x14ac:dyDescent="0.2">
      <c r="A27" s="84"/>
      <c r="B27" s="204"/>
      <c r="C27" s="202"/>
      <c r="D27" s="85" t="s">
        <v>73</v>
      </c>
      <c r="E27" s="196">
        <v>0.3165</v>
      </c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</row>
    <row r="28" spans="1:108" s="83" customFormat="1" ht="16" x14ac:dyDescent="0.2">
      <c r="A28" s="84"/>
      <c r="B28" s="204"/>
      <c r="C28" s="202"/>
      <c r="D28" s="85" t="s">
        <v>238</v>
      </c>
      <c r="E28" s="196">
        <v>0.31206666666666671</v>
      </c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</row>
    <row r="29" spans="1:108" s="83" customFormat="1" ht="16" x14ac:dyDescent="0.2">
      <c r="A29" s="84"/>
      <c r="B29" s="204"/>
      <c r="C29" s="202"/>
      <c r="D29" s="85" t="s">
        <v>232</v>
      </c>
      <c r="E29" s="196">
        <v>0.30083333333333334</v>
      </c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</row>
    <row r="30" spans="1:108" s="83" customFormat="1" ht="16" x14ac:dyDescent="0.2">
      <c r="A30" s="84"/>
      <c r="B30" s="204"/>
      <c r="C30" s="202"/>
      <c r="D30" s="85" t="s">
        <v>18</v>
      </c>
      <c r="E30" s="196">
        <v>0.26466666666666666</v>
      </c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</row>
    <row r="31" spans="1:108" s="83" customFormat="1" ht="16" x14ac:dyDescent="0.2">
      <c r="A31" s="84"/>
      <c r="B31" s="204"/>
      <c r="C31" s="202"/>
      <c r="D31" s="85" t="s">
        <v>236</v>
      </c>
      <c r="E31" s="196">
        <v>0.25266666666666665</v>
      </c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</row>
    <row r="32" spans="1:108" s="83" customFormat="1" ht="16" x14ac:dyDescent="0.2">
      <c r="A32" s="84"/>
      <c r="B32" s="204"/>
      <c r="C32" s="202"/>
      <c r="D32" s="85" t="s">
        <v>242</v>
      </c>
      <c r="E32" s="196">
        <v>0.252</v>
      </c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</row>
    <row r="33" spans="1:108" s="83" customFormat="1" ht="16" x14ac:dyDescent="0.2">
      <c r="A33" s="84"/>
      <c r="B33" s="204"/>
      <c r="C33" s="202"/>
      <c r="D33" s="85" t="s">
        <v>173</v>
      </c>
      <c r="E33" s="196">
        <v>0.22</v>
      </c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</row>
    <row r="34" spans="1:108" s="83" customFormat="1" ht="16" x14ac:dyDescent="0.2">
      <c r="A34" s="84"/>
      <c r="B34" s="204"/>
      <c r="C34" s="202"/>
      <c r="D34" s="85" t="s">
        <v>67</v>
      </c>
      <c r="E34" s="196">
        <v>0.21099999999999999</v>
      </c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</row>
    <row r="35" spans="1:108" s="83" customFormat="1" ht="16" x14ac:dyDescent="0.2">
      <c r="A35" s="84"/>
      <c r="B35" s="204"/>
      <c r="C35" s="201" t="s">
        <v>256</v>
      </c>
      <c r="D35" s="85" t="s">
        <v>232</v>
      </c>
      <c r="E35" s="196">
        <v>0.19500000000000001</v>
      </c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</row>
    <row r="36" spans="1:108" s="84" customFormat="1" ht="16" x14ac:dyDescent="0.2">
      <c r="B36" s="204"/>
      <c r="C36" s="202"/>
      <c r="D36" s="85" t="s">
        <v>227</v>
      </c>
      <c r="E36" s="196">
        <v>0.16149999999999998</v>
      </c>
    </row>
    <row r="37" spans="1:108" ht="16" x14ac:dyDescent="0.2">
      <c r="B37" s="204"/>
      <c r="C37" s="202"/>
      <c r="D37" s="85" t="s">
        <v>73</v>
      </c>
      <c r="E37" s="196">
        <v>0.14300000000000002</v>
      </c>
    </row>
    <row r="38" spans="1:108" ht="16" x14ac:dyDescent="0.2">
      <c r="B38" s="204"/>
      <c r="C38" s="202"/>
      <c r="D38" s="85" t="s">
        <v>238</v>
      </c>
      <c r="E38" s="196">
        <v>0.13700000000000001</v>
      </c>
    </row>
    <row r="39" spans="1:108" ht="16" x14ac:dyDescent="0.2">
      <c r="B39" s="204"/>
      <c r="C39" s="202"/>
      <c r="D39" s="85" t="s">
        <v>67</v>
      </c>
      <c r="E39" s="196">
        <v>0.13700000000000001</v>
      </c>
    </row>
    <row r="40" spans="1:108" ht="16" x14ac:dyDescent="0.2">
      <c r="B40" s="204"/>
      <c r="C40" s="202"/>
      <c r="D40" s="85" t="s">
        <v>242</v>
      </c>
      <c r="E40" s="196">
        <v>9.4333333333333338E-2</v>
      </c>
    </row>
    <row r="41" spans="1:108" ht="16" x14ac:dyDescent="0.2">
      <c r="B41" s="204"/>
      <c r="C41" s="202"/>
      <c r="D41" s="85" t="s">
        <v>237</v>
      </c>
      <c r="E41" s="196">
        <v>9.4E-2</v>
      </c>
    </row>
    <row r="42" spans="1:108" ht="16" x14ac:dyDescent="0.2">
      <c r="B42" s="204"/>
      <c r="C42" s="202"/>
      <c r="D42" s="85" t="s">
        <v>17</v>
      </c>
      <c r="E42" s="196">
        <v>7.1999999999999995E-2</v>
      </c>
    </row>
    <row r="43" spans="1:108" ht="16" x14ac:dyDescent="0.2">
      <c r="B43" s="204"/>
      <c r="C43" s="202"/>
      <c r="D43" s="85" t="s">
        <v>18</v>
      </c>
      <c r="E43" s="196">
        <v>6.4346153846153858E-2</v>
      </c>
    </row>
    <row r="44" spans="1:108" ht="16" x14ac:dyDescent="0.2">
      <c r="B44" s="203" t="s">
        <v>3</v>
      </c>
      <c r="C44" s="201" t="s">
        <v>252</v>
      </c>
      <c r="D44" s="85" t="s">
        <v>39</v>
      </c>
      <c r="E44" s="196">
        <v>0.88714285714285712</v>
      </c>
    </row>
    <row r="45" spans="1:108" ht="16" x14ac:dyDescent="0.2">
      <c r="B45" s="204"/>
      <c r="C45" s="202"/>
      <c r="D45" s="85" t="s">
        <v>40</v>
      </c>
      <c r="E45" s="196">
        <v>0.8796250000000001</v>
      </c>
    </row>
    <row r="46" spans="1:108" ht="16" x14ac:dyDescent="0.2">
      <c r="B46" s="204"/>
      <c r="C46" s="202"/>
      <c r="D46" s="85" t="s">
        <v>5</v>
      </c>
      <c r="E46" s="196">
        <v>0.873</v>
      </c>
    </row>
    <row r="47" spans="1:108" ht="16" x14ac:dyDescent="0.2">
      <c r="B47" s="204"/>
      <c r="C47" s="202"/>
      <c r="D47" s="85" t="s">
        <v>228</v>
      </c>
      <c r="E47" s="196">
        <v>0.86660000000000026</v>
      </c>
    </row>
    <row r="48" spans="1:108" ht="16" x14ac:dyDescent="0.2">
      <c r="B48" s="204"/>
      <c r="C48" s="201" t="s">
        <v>253</v>
      </c>
      <c r="D48" s="85" t="s">
        <v>5</v>
      </c>
      <c r="E48" s="196">
        <v>0.72175</v>
      </c>
    </row>
    <row r="49" spans="2:5" ht="16" x14ac:dyDescent="0.2">
      <c r="B49" s="204"/>
      <c r="C49" s="202"/>
      <c r="D49" s="85" t="s">
        <v>39</v>
      </c>
      <c r="E49" s="196">
        <v>0.71147058823529408</v>
      </c>
    </row>
    <row r="50" spans="2:5" ht="16" x14ac:dyDescent="0.2">
      <c r="B50" s="204"/>
      <c r="C50" s="202"/>
      <c r="D50" s="85" t="s">
        <v>40</v>
      </c>
      <c r="E50" s="196">
        <v>0.7040909090909091</v>
      </c>
    </row>
    <row r="51" spans="2:5" ht="16" x14ac:dyDescent="0.2">
      <c r="B51" s="204"/>
      <c r="C51" s="202"/>
      <c r="D51" s="85" t="s">
        <v>228</v>
      </c>
      <c r="E51" s="196">
        <v>0.66807142857142843</v>
      </c>
    </row>
    <row r="52" spans="2:5" ht="16" x14ac:dyDescent="0.2">
      <c r="B52" s="204"/>
      <c r="C52" s="201" t="s">
        <v>254</v>
      </c>
      <c r="D52" s="85" t="s">
        <v>40</v>
      </c>
      <c r="E52" s="196">
        <v>0.6</v>
      </c>
    </row>
    <row r="53" spans="2:5" ht="16" x14ac:dyDescent="0.2">
      <c r="B53" s="204"/>
      <c r="C53" s="205"/>
      <c r="D53" s="85" t="s">
        <v>228</v>
      </c>
      <c r="E53" s="196">
        <v>0.57679999999999998</v>
      </c>
    </row>
    <row r="54" spans="2:5" ht="16" x14ac:dyDescent="0.2">
      <c r="B54" s="204"/>
      <c r="C54" s="205"/>
      <c r="D54" s="85" t="s">
        <v>39</v>
      </c>
      <c r="E54" s="196">
        <v>0.54216666666666657</v>
      </c>
    </row>
    <row r="55" spans="2:5" ht="16" x14ac:dyDescent="0.2">
      <c r="B55" s="204"/>
      <c r="C55" s="205"/>
      <c r="D55" s="85" t="s">
        <v>5</v>
      </c>
      <c r="E55" s="196">
        <v>0.47312000000000004</v>
      </c>
    </row>
    <row r="56" spans="2:5" ht="16" x14ac:dyDescent="0.2">
      <c r="B56" s="204"/>
      <c r="C56" s="205"/>
      <c r="D56" s="85" t="s">
        <v>61</v>
      </c>
      <c r="E56" s="196">
        <v>0.40866666666666668</v>
      </c>
    </row>
    <row r="57" spans="2:5" ht="16" x14ac:dyDescent="0.2">
      <c r="B57" s="204"/>
      <c r="C57" s="201" t="s">
        <v>255</v>
      </c>
      <c r="D57" s="85" t="s">
        <v>61</v>
      </c>
      <c r="E57" s="196">
        <v>0.34016666666666656</v>
      </c>
    </row>
    <row r="58" spans="2:5" ht="16" x14ac:dyDescent="0.2">
      <c r="B58" s="204"/>
      <c r="C58" s="205"/>
      <c r="D58" s="85" t="s">
        <v>229</v>
      </c>
      <c r="E58" s="196">
        <v>0.23549999999999999</v>
      </c>
    </row>
    <row r="59" spans="2:5" ht="16" x14ac:dyDescent="0.2">
      <c r="B59" s="204"/>
      <c r="C59" s="205"/>
      <c r="D59" s="85" t="s">
        <v>7</v>
      </c>
      <c r="E59" s="196">
        <v>0.218</v>
      </c>
    </row>
    <row r="60" spans="2:5" ht="16" x14ac:dyDescent="0.2">
      <c r="B60" s="204"/>
      <c r="C60" s="201" t="s">
        <v>256</v>
      </c>
      <c r="D60" s="85" t="s">
        <v>42</v>
      </c>
      <c r="E60" s="196">
        <v>0.13650000000000001</v>
      </c>
    </row>
    <row r="61" spans="2:5" ht="16" x14ac:dyDescent="0.2">
      <c r="B61" s="204"/>
      <c r="C61" s="202"/>
      <c r="D61" s="85" t="s">
        <v>229</v>
      </c>
      <c r="E61" s="196">
        <v>0.10531249999999999</v>
      </c>
    </row>
    <row r="62" spans="2:5" ht="16" x14ac:dyDescent="0.2">
      <c r="B62" s="204"/>
      <c r="C62" s="202"/>
      <c r="D62" s="85" t="s">
        <v>5</v>
      </c>
      <c r="E62" s="196">
        <v>0.10200000000000001</v>
      </c>
    </row>
    <row r="63" spans="2:5" ht="16" x14ac:dyDescent="0.2">
      <c r="B63" s="204"/>
      <c r="C63" s="202"/>
      <c r="D63" s="85" t="s">
        <v>237</v>
      </c>
      <c r="E63" s="196">
        <v>9.6000000000000002E-2</v>
      </c>
    </row>
    <row r="64" spans="2:5" ht="16" x14ac:dyDescent="0.2">
      <c r="B64" s="204"/>
      <c r="C64" s="202"/>
      <c r="D64" s="85" t="s">
        <v>7</v>
      </c>
      <c r="E64" s="196">
        <v>7.9791666666666691E-2</v>
      </c>
    </row>
    <row r="65" spans="2:5" ht="16" x14ac:dyDescent="0.2">
      <c r="B65" s="204"/>
      <c r="C65" s="202"/>
      <c r="D65" s="85" t="s">
        <v>173</v>
      </c>
      <c r="E65" s="196">
        <v>1.7999999999999999E-2</v>
      </c>
    </row>
    <row r="66" spans="2:5" ht="16" x14ac:dyDescent="0.2">
      <c r="B66" s="203" t="s">
        <v>10</v>
      </c>
      <c r="C66" s="201" t="s">
        <v>252</v>
      </c>
      <c r="D66" s="85" t="s">
        <v>12</v>
      </c>
      <c r="E66" s="196">
        <v>0.92557142857142871</v>
      </c>
    </row>
    <row r="67" spans="2:5" ht="16" x14ac:dyDescent="0.2">
      <c r="B67" s="204"/>
      <c r="C67" s="202"/>
      <c r="D67" s="85" t="s">
        <v>42</v>
      </c>
      <c r="E67" s="196">
        <v>0.91417391304347806</v>
      </c>
    </row>
    <row r="68" spans="2:5" ht="16" x14ac:dyDescent="0.2">
      <c r="B68" s="204"/>
      <c r="C68" s="202"/>
      <c r="D68" s="85" t="s">
        <v>231</v>
      </c>
      <c r="E68" s="196">
        <v>0.83633333333333326</v>
      </c>
    </row>
    <row r="69" spans="2:5" ht="16" x14ac:dyDescent="0.2">
      <c r="B69" s="204"/>
      <c r="C69" s="201" t="s">
        <v>253</v>
      </c>
      <c r="D69" s="85" t="s">
        <v>42</v>
      </c>
      <c r="E69" s="196">
        <v>0.72916666666666663</v>
      </c>
    </row>
    <row r="70" spans="2:5" ht="16" x14ac:dyDescent="0.2">
      <c r="B70" s="204"/>
      <c r="C70" s="205"/>
      <c r="D70" s="85" t="s">
        <v>12</v>
      </c>
      <c r="E70" s="196">
        <v>0.72399999999999998</v>
      </c>
    </row>
    <row r="71" spans="2:5" ht="16" x14ac:dyDescent="0.2">
      <c r="B71" s="204"/>
      <c r="C71" s="205"/>
      <c r="D71" s="85" t="s">
        <v>231</v>
      </c>
      <c r="E71" s="196">
        <v>0.66327272727272724</v>
      </c>
    </row>
    <row r="72" spans="2:5" ht="16" x14ac:dyDescent="0.2">
      <c r="B72" s="204"/>
      <c r="C72" s="201" t="s">
        <v>254</v>
      </c>
      <c r="D72" s="85" t="s">
        <v>231</v>
      </c>
      <c r="E72" s="196">
        <v>0.53442857142857148</v>
      </c>
    </row>
    <row r="73" spans="2:5" ht="16" x14ac:dyDescent="0.2">
      <c r="B73" s="204"/>
      <c r="C73" s="202"/>
      <c r="D73" s="85" t="s">
        <v>230</v>
      </c>
      <c r="E73" s="196">
        <v>0.41099999999999998</v>
      </c>
    </row>
    <row r="74" spans="2:5" ht="16" x14ac:dyDescent="0.2">
      <c r="B74" s="204"/>
      <c r="C74" s="201" t="s">
        <v>255</v>
      </c>
      <c r="D74" s="85" t="s">
        <v>234</v>
      </c>
      <c r="E74" s="196">
        <v>0.30469999999999997</v>
      </c>
    </row>
    <row r="75" spans="2:5" ht="16" x14ac:dyDescent="0.2">
      <c r="B75" s="204"/>
      <c r="C75" s="202"/>
      <c r="D75" s="85" t="s">
        <v>230</v>
      </c>
      <c r="E75" s="196">
        <v>0.29195833333333332</v>
      </c>
    </row>
    <row r="76" spans="2:5" ht="16" x14ac:dyDescent="0.2">
      <c r="B76" s="204"/>
      <c r="C76" s="202"/>
      <c r="D76" s="85" t="s">
        <v>173</v>
      </c>
      <c r="E76" s="196">
        <v>0.27700000000000002</v>
      </c>
    </row>
    <row r="77" spans="2:5" ht="16" x14ac:dyDescent="0.2">
      <c r="B77" s="204"/>
      <c r="C77" s="202"/>
      <c r="D77" s="85" t="s">
        <v>228</v>
      </c>
      <c r="E77" s="196">
        <v>0.24199999999999999</v>
      </c>
    </row>
    <row r="78" spans="2:5" ht="16" x14ac:dyDescent="0.2">
      <c r="B78" s="204"/>
      <c r="C78" s="202"/>
      <c r="D78" s="85" t="s">
        <v>243</v>
      </c>
      <c r="E78" s="196">
        <v>0.24199999999999999</v>
      </c>
    </row>
    <row r="79" spans="2:5" ht="16" x14ac:dyDescent="0.2">
      <c r="B79" s="204"/>
      <c r="C79" s="201" t="s">
        <v>256</v>
      </c>
      <c r="D79" s="85" t="s">
        <v>234</v>
      </c>
      <c r="E79" s="196">
        <v>0.18785714285714289</v>
      </c>
    </row>
    <row r="80" spans="2:5" ht="16" x14ac:dyDescent="0.2">
      <c r="B80" s="204"/>
      <c r="C80" s="202"/>
      <c r="D80" s="85" t="s">
        <v>230</v>
      </c>
      <c r="E80" s="196">
        <v>0.17733333333333334</v>
      </c>
    </row>
    <row r="81" spans="2:5" ht="16" x14ac:dyDescent="0.2">
      <c r="B81" s="204"/>
      <c r="C81" s="202"/>
      <c r="D81" s="85" t="s">
        <v>7</v>
      </c>
      <c r="E81" s="196">
        <v>0.16700000000000001</v>
      </c>
    </row>
    <row r="82" spans="2:5" ht="16" x14ac:dyDescent="0.2">
      <c r="B82" s="204"/>
      <c r="C82" s="202"/>
      <c r="D82" s="85" t="s">
        <v>173</v>
      </c>
      <c r="E82" s="196">
        <v>0.15630000000000002</v>
      </c>
    </row>
    <row r="83" spans="2:5" ht="16" x14ac:dyDescent="0.2">
      <c r="B83" s="204"/>
      <c r="C83" s="202"/>
      <c r="D83" s="85" t="s">
        <v>228</v>
      </c>
      <c r="E83" s="196">
        <v>0.1536666666666667</v>
      </c>
    </row>
    <row r="84" spans="2:5" ht="16" x14ac:dyDescent="0.2">
      <c r="B84" s="204"/>
      <c r="C84" s="202"/>
      <c r="D84" s="85" t="s">
        <v>61</v>
      </c>
      <c r="E84" s="196">
        <v>0.11466666666666665</v>
      </c>
    </row>
    <row r="85" spans="2:5" ht="16" x14ac:dyDescent="0.2">
      <c r="B85" s="204"/>
      <c r="C85" s="202"/>
      <c r="D85" s="85" t="s">
        <v>233</v>
      </c>
      <c r="E85" s="196">
        <v>6.2250000000000007E-2</v>
      </c>
    </row>
    <row r="86" spans="2:5" ht="16" x14ac:dyDescent="0.2">
      <c r="B86" s="204"/>
      <c r="C86" s="202"/>
      <c r="D86" s="85" t="s">
        <v>242</v>
      </c>
      <c r="E86" s="196">
        <v>5.8285714285714288E-2</v>
      </c>
    </row>
  </sheetData>
  <mergeCells count="18">
    <mergeCell ref="C74:C78"/>
    <mergeCell ref="B11:B43"/>
    <mergeCell ref="C79:C86"/>
    <mergeCell ref="B44:B65"/>
    <mergeCell ref="B66:B86"/>
    <mergeCell ref="C11:C13"/>
    <mergeCell ref="C14:C17"/>
    <mergeCell ref="C18:C24"/>
    <mergeCell ref="C25:C34"/>
    <mergeCell ref="C35:C43"/>
    <mergeCell ref="C44:C47"/>
    <mergeCell ref="C48:C51"/>
    <mergeCell ref="C52:C56"/>
    <mergeCell ref="C57:C59"/>
    <mergeCell ref="C60:C65"/>
    <mergeCell ref="C66:C68"/>
    <mergeCell ref="C69:C71"/>
    <mergeCell ref="C72:C73"/>
  </mergeCells>
  <conditionalFormatting sqref="C10:C3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E11:E8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499984740745262"/>
  </sheetPr>
  <dimension ref="A1:B20"/>
  <sheetViews>
    <sheetView showGridLines="0" workbookViewId="0">
      <selection activeCell="A20" sqref="A20"/>
    </sheetView>
  </sheetViews>
  <sheetFormatPr baseColWidth="10" defaultRowHeight="15" x14ac:dyDescent="0.2"/>
  <cols>
    <col min="1" max="1" width="85.6640625" bestFit="1" customWidth="1"/>
    <col min="2" max="2" width="22.5" bestFit="1" customWidth="1"/>
    <col min="3" max="3" width="4.5" bestFit="1" customWidth="1"/>
    <col min="4" max="4" width="6.6640625" bestFit="1" customWidth="1"/>
    <col min="5" max="5" width="12.5" bestFit="1" customWidth="1"/>
    <col min="6" max="6" width="9.1640625" bestFit="1" customWidth="1"/>
    <col min="7" max="7" width="12.5" bestFit="1" customWidth="1"/>
  </cols>
  <sheetData>
    <row r="1" spans="1:2" s="27" customFormat="1" x14ac:dyDescent="0.2"/>
    <row r="2" spans="1:2" s="27" customFormat="1" x14ac:dyDescent="0.2"/>
    <row r="3" spans="1:2" s="27" customFormat="1" x14ac:dyDescent="0.2"/>
    <row r="4" spans="1:2" s="27" customFormat="1" x14ac:dyDescent="0.2"/>
    <row r="7" spans="1:2" x14ac:dyDescent="0.2">
      <c r="A7" s="52" t="s">
        <v>239</v>
      </c>
      <c r="B7" t="s">
        <v>279</v>
      </c>
    </row>
    <row r="8" spans="1:2" ht="16" x14ac:dyDescent="0.2">
      <c r="A8" s="58" t="s">
        <v>274</v>
      </c>
      <c r="B8" s="189">
        <v>0.10859999999999997</v>
      </c>
    </row>
    <row r="9" spans="1:2" ht="16" x14ac:dyDescent="0.2">
      <c r="A9" s="58" t="s">
        <v>271</v>
      </c>
      <c r="B9" s="189">
        <v>0.13913333333333336</v>
      </c>
    </row>
    <row r="10" spans="1:2" ht="16" x14ac:dyDescent="0.2">
      <c r="A10" s="58" t="s">
        <v>272</v>
      </c>
      <c r="B10" s="189">
        <v>0.17134482758620689</v>
      </c>
    </row>
    <row r="11" spans="1:2" ht="16" x14ac:dyDescent="0.2">
      <c r="A11" s="58" t="s">
        <v>41</v>
      </c>
      <c r="B11" s="189">
        <v>0.20781250000000004</v>
      </c>
    </row>
    <row r="12" spans="1:2" ht="16" x14ac:dyDescent="0.2">
      <c r="A12" s="58" t="s">
        <v>922</v>
      </c>
      <c r="B12" s="189">
        <v>0.29691666666666666</v>
      </c>
    </row>
    <row r="13" spans="1:2" ht="16" x14ac:dyDescent="0.2">
      <c r="A13" s="58" t="s">
        <v>921</v>
      </c>
      <c r="B13" s="189">
        <v>0.32052000000000008</v>
      </c>
    </row>
    <row r="14" spans="1:2" ht="16" x14ac:dyDescent="0.2">
      <c r="A14" s="58" t="s">
        <v>926</v>
      </c>
      <c r="B14" s="189">
        <v>0.36167647058823527</v>
      </c>
    </row>
    <row r="15" spans="1:2" ht="16" x14ac:dyDescent="0.2">
      <c r="A15" s="58" t="s">
        <v>923</v>
      </c>
      <c r="B15" s="189">
        <v>0.48247619047619056</v>
      </c>
    </row>
    <row r="16" spans="1:2" ht="16" x14ac:dyDescent="0.2">
      <c r="A16" s="58" t="s">
        <v>269</v>
      </c>
      <c r="B16" s="189">
        <v>0.59455223880597041</v>
      </c>
    </row>
    <row r="17" spans="1:2" ht="16" x14ac:dyDescent="0.2">
      <c r="A17" s="58" t="s">
        <v>275</v>
      </c>
      <c r="B17" s="189">
        <v>0.6324744525547441</v>
      </c>
    </row>
    <row r="18" spans="1:2" ht="32" x14ac:dyDescent="0.2">
      <c r="A18" s="58" t="s">
        <v>924</v>
      </c>
      <c r="B18" s="189">
        <v>0.6985106382978723</v>
      </c>
    </row>
    <row r="19" spans="1:2" ht="16" x14ac:dyDescent="0.2">
      <c r="A19" s="58" t="s">
        <v>268</v>
      </c>
      <c r="B19" s="189">
        <v>0.86031578947368414</v>
      </c>
    </row>
    <row r="20" spans="1:2" x14ac:dyDescent="0.2">
      <c r="A20" s="53" t="s">
        <v>240</v>
      </c>
      <c r="B20" s="189">
        <v>0.49475777414075339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">
    <tabColor rgb="FFC00000"/>
  </sheetPr>
  <dimension ref="B1:AO618"/>
  <sheetViews>
    <sheetView showGridLines="0" topLeftCell="W1" workbookViewId="0">
      <pane ySplit="7" topLeftCell="A349" activePane="bottomLeft" state="frozen"/>
      <selection pane="bottomLeft" activeCell="AC366" sqref="AC366"/>
    </sheetView>
  </sheetViews>
  <sheetFormatPr baseColWidth="10" defaultRowHeight="15" x14ac:dyDescent="0.2"/>
  <cols>
    <col min="1" max="1" width="2.6640625" customWidth="1"/>
    <col min="2" max="2" width="35" customWidth="1"/>
    <col min="3" max="3" width="22.6640625" customWidth="1"/>
    <col min="4" max="4" width="23.33203125" customWidth="1"/>
    <col min="5" max="5" width="27.83203125" bestFit="1" customWidth="1"/>
    <col min="6" max="6" width="22.5" customWidth="1"/>
    <col min="7" max="7" width="26" style="51" bestFit="1" customWidth="1"/>
    <col min="8" max="8" width="13.5" style="51" bestFit="1" customWidth="1"/>
    <col min="9" max="9" width="26" bestFit="1" customWidth="1"/>
    <col min="10" max="10" width="36.5" bestFit="1" customWidth="1"/>
    <col min="11" max="11" width="36.5" customWidth="1"/>
    <col min="12" max="12" width="36.5" style="27" customWidth="1"/>
    <col min="13" max="21" width="9.5" customWidth="1"/>
    <col min="22" max="22" width="14.83203125" customWidth="1"/>
    <col min="23" max="23" width="19.1640625" customWidth="1"/>
    <col min="25" max="25" width="20.1640625" hidden="1" customWidth="1"/>
    <col min="26" max="26" width="15.1640625" bestFit="1" customWidth="1"/>
    <col min="27" max="27" width="19.1640625" hidden="1" customWidth="1"/>
    <col min="28" max="29" width="18" customWidth="1"/>
    <col min="30" max="30" width="11.5" style="27"/>
    <col min="31" max="31" width="13.83203125" customWidth="1"/>
    <col min="33" max="33" width="22.6640625" bestFit="1" customWidth="1"/>
    <col min="35" max="35" width="73.1640625" customWidth="1"/>
  </cols>
  <sheetData>
    <row r="1" spans="2:41" x14ac:dyDescent="0.2">
      <c r="U1" s="45" t="s">
        <v>261</v>
      </c>
      <c r="V1" s="29"/>
    </row>
    <row r="2" spans="2:41" x14ac:dyDescent="0.2">
      <c r="U2" s="45" t="s">
        <v>262</v>
      </c>
      <c r="V2" s="29"/>
    </row>
    <row r="6" spans="2:41" s="51" customFormat="1" x14ac:dyDescent="0.2"/>
    <row r="7" spans="2:41" ht="32.25" customHeight="1" x14ac:dyDescent="0.2">
      <c r="B7" s="4" t="s">
        <v>43</v>
      </c>
      <c r="C7" s="4" t="s">
        <v>44</v>
      </c>
      <c r="D7" s="4" t="s">
        <v>883</v>
      </c>
      <c r="E7" s="4" t="s">
        <v>884</v>
      </c>
      <c r="F7" s="4" t="s">
        <v>0</v>
      </c>
      <c r="G7" s="4" t="s">
        <v>1</v>
      </c>
      <c r="H7" s="4" t="s">
        <v>2</v>
      </c>
      <c r="I7" s="4" t="s">
        <v>249</v>
      </c>
      <c r="J7" s="4" t="s">
        <v>846</v>
      </c>
      <c r="K7" s="4" t="s">
        <v>9</v>
      </c>
      <c r="L7" s="4" t="s">
        <v>8</v>
      </c>
      <c r="M7" s="4" t="s">
        <v>38</v>
      </c>
      <c r="N7" s="4" t="s">
        <v>845</v>
      </c>
      <c r="O7" s="3" t="s">
        <v>22</v>
      </c>
      <c r="P7" s="3" t="s">
        <v>23</v>
      </c>
      <c r="Q7" s="3" t="s">
        <v>24</v>
      </c>
      <c r="R7" s="3" t="s">
        <v>25</v>
      </c>
      <c r="S7" s="3" t="s">
        <v>26</v>
      </c>
      <c r="T7" s="3" t="s">
        <v>27</v>
      </c>
      <c r="U7" s="3" t="s">
        <v>28</v>
      </c>
      <c r="V7" s="3" t="s">
        <v>29</v>
      </c>
      <c r="W7" s="3" t="s">
        <v>30</v>
      </c>
      <c r="X7" s="5" t="s">
        <v>31</v>
      </c>
      <c r="Y7" s="5" t="s">
        <v>32</v>
      </c>
      <c r="Z7" s="5" t="s">
        <v>35</v>
      </c>
      <c r="AA7" s="5" t="s">
        <v>245</v>
      </c>
      <c r="AB7" s="5" t="s">
        <v>247</v>
      </c>
      <c r="AC7" s="5" t="s">
        <v>244</v>
      </c>
      <c r="AD7" s="5" t="s">
        <v>250</v>
      </c>
      <c r="AE7" s="5" t="s">
        <v>251</v>
      </c>
      <c r="AF7" s="5" t="s">
        <v>276</v>
      </c>
      <c r="AG7" s="5" t="s">
        <v>278</v>
      </c>
      <c r="AH7" s="5" t="s">
        <v>277</v>
      </c>
      <c r="AI7" s="50" t="s">
        <v>267</v>
      </c>
      <c r="AJ7" s="5" t="s">
        <v>248</v>
      </c>
      <c r="AM7" s="27" t="s">
        <v>248</v>
      </c>
      <c r="AN7" s="27" t="s">
        <v>246</v>
      </c>
      <c r="AO7" s="27" t="s">
        <v>260</v>
      </c>
    </row>
    <row r="8" spans="2:41" x14ac:dyDescent="0.2">
      <c r="B8" s="6" t="s">
        <v>48</v>
      </c>
      <c r="C8" s="6" t="s">
        <v>21</v>
      </c>
      <c r="D8" s="6" t="str">
        <f>+VLOOKUP(F8,'DIV REGIONAL'!$F$4:$H$37,2,0)</f>
        <v>NORTE</v>
      </c>
      <c r="E8" s="6" t="str">
        <f>+VLOOKUP(F8,'DIV REGIONAL'!$F$4:$H$37,3,0)</f>
        <v>I. CIBAO NORTE</v>
      </c>
      <c r="F8" s="6" t="s">
        <v>50</v>
      </c>
      <c r="G8" s="7">
        <v>1</v>
      </c>
      <c r="H8" s="6" t="s">
        <v>33</v>
      </c>
      <c r="I8" s="46" t="s">
        <v>847</v>
      </c>
      <c r="J8" s="7">
        <v>7.0000000000000009</v>
      </c>
      <c r="K8" s="6" t="s">
        <v>3</v>
      </c>
      <c r="L8" s="6" t="s">
        <v>4</v>
      </c>
      <c r="M8" s="9" t="str">
        <f>+VLOOKUP(L8,Homolgacion9[[Causal]:[Causal Homologada]],2,0)</f>
        <v>Agricultura Comercial</v>
      </c>
      <c r="N8" s="46" t="str">
        <f>+Causales[[#This Row],[Provincia]]&amp;Causales[[#This Row],[Dinámica]]&amp;Causales[[#This Row],[Causal Homologada]]</f>
        <v>EspaillatDeforestaciónAgricultura Comercial</v>
      </c>
      <c r="O8" s="7">
        <v>4</v>
      </c>
      <c r="P8" s="7">
        <v>2</v>
      </c>
      <c r="Q8" s="7">
        <v>3</v>
      </c>
      <c r="R8" s="7">
        <v>2</v>
      </c>
      <c r="S8" s="7">
        <v>2</v>
      </c>
      <c r="T8" s="7">
        <v>3</v>
      </c>
      <c r="U8" s="7">
        <v>4</v>
      </c>
      <c r="V8" s="7"/>
      <c r="W8" s="7"/>
      <c r="X8" s="7">
        <f t="shared" ref="X8:X71" si="0">IF(SUM(O8:W8)=0,"",SUM(O8:W8))</f>
        <v>20</v>
      </c>
      <c r="Y8" s="38">
        <f>+IFERROR(X8/COUNT(O8:W8),"")</f>
        <v>2.8571428571428572</v>
      </c>
      <c r="Z8" s="7">
        <v>4</v>
      </c>
      <c r="AA8" s="28"/>
      <c r="AB8" s="28">
        <f>+COUNTIFS(Causales[Causal Homologada],Causales[[#This Row],[Causal Homologada]])</f>
        <v>30</v>
      </c>
      <c r="AC8" s="28"/>
      <c r="AD8" s="28">
        <f>+COUNTIFS(Causales[Causal Homologada],Causales[[#This Row],[Causal Homologada]],Causales[Ranking],1,Causales[Dinámica],Causales[[#This Row],[Dinámica]])</f>
        <v>7</v>
      </c>
      <c r="AE8" s="28">
        <f>+COUNTIFS(Causales[Causal Homologada],Causales[[#This Row],[Causal Homologada]],Causales[Ranking],2,Causales[Dinámica],Causales[[#This Row],[Dinámica]])</f>
        <v>9</v>
      </c>
      <c r="AF8" s="28">
        <f>+Causales[[#This Row],[Conteo Rank]]*1+Causales[[#This Row],[Conteo Rank2]]*0.5</f>
        <v>11.5</v>
      </c>
      <c r="AG8" s="28">
        <f>+Causales[[#This Row],[Conteo Rank 1+2]]*0.8+Causales[[#This Row],[Puntaje Total]]*0.2</f>
        <v>13.200000000000001</v>
      </c>
      <c r="AH8" s="28">
        <f>+_xlfn.PERCENTRANK.INC(Causales[Puntaje Ponderado],Causales[[#This Row],[Puntaje Ponderado]],3)</f>
        <v>0.77200000000000002</v>
      </c>
      <c r="AI8" s="49" t="str">
        <f>+VLOOKUP(M8,Homolgacion9[[Causal Homologada]:[Driver]],2,0)</f>
        <v>Manejo y uso insustentable de las tierras para producción agrícola</v>
      </c>
      <c r="AJ8" s="2" t="str">
        <f>+IF(AH8&lt;=$AO$12,$AM$12,IF(AH8&lt;=$AO$11,$AM$11,IF(AH8&lt;=$AO$10,$AM$10,IF(AH8&lt;=$AO$9,$AM$9,$AM$8))))</f>
        <v>Alta</v>
      </c>
      <c r="AM8" s="27" t="s">
        <v>252</v>
      </c>
      <c r="AN8" s="27">
        <v>0.8</v>
      </c>
      <c r="AO8" s="27">
        <v>1</v>
      </c>
    </row>
    <row r="9" spans="2:41" x14ac:dyDescent="0.2">
      <c r="B9" s="1" t="s">
        <v>48</v>
      </c>
      <c r="C9" s="1" t="s">
        <v>21</v>
      </c>
      <c r="D9" s="1" t="str">
        <f>+VLOOKUP(F9,'DIV REGIONAL'!$F$4:$H$37,2,0)</f>
        <v>NORTE</v>
      </c>
      <c r="E9" s="1" t="str">
        <f>+VLOOKUP(F9,'DIV REGIONAL'!$F$4:$H$37,3,0)</f>
        <v>I. CIBAO NORTE</v>
      </c>
      <c r="F9" s="1" t="s">
        <v>50</v>
      </c>
      <c r="G9" s="2">
        <v>1</v>
      </c>
      <c r="H9" s="1" t="s">
        <v>33</v>
      </c>
      <c r="I9" s="46" t="s">
        <v>847</v>
      </c>
      <c r="J9" s="2">
        <v>7.0000000000000009</v>
      </c>
      <c r="K9" s="1" t="s">
        <v>3</v>
      </c>
      <c r="L9" s="1" t="s">
        <v>5</v>
      </c>
      <c r="M9" s="10" t="str">
        <f>+VLOOKUP(L9,Homolgacion9[[Causal]:[Causal Homologada]],2,0)</f>
        <v>Agricultura migratoria/subsistencia</v>
      </c>
      <c r="N9" s="47" t="str">
        <f>+Causales[[#This Row],[Provincia]]&amp;Causales[[#This Row],[Dinámica]]&amp;Causales[[#This Row],[Causal Homologada]]</f>
        <v>EspaillatDeforestaciónAgricultura migratoria/subsistencia</v>
      </c>
      <c r="O9" s="8">
        <v>3</v>
      </c>
      <c r="P9" s="8">
        <v>4</v>
      </c>
      <c r="Q9" s="8">
        <v>4</v>
      </c>
      <c r="R9" s="8">
        <v>4</v>
      </c>
      <c r="S9" s="8">
        <v>3</v>
      </c>
      <c r="T9" s="8">
        <v>2</v>
      </c>
      <c r="U9" s="8">
        <v>3</v>
      </c>
      <c r="V9" s="8"/>
      <c r="W9" s="8"/>
      <c r="X9" s="8">
        <f t="shared" si="0"/>
        <v>23</v>
      </c>
      <c r="Y9" s="39">
        <f t="shared" ref="Y9:Y57" si="1">+IFERROR(X9/COUNT(O9:W9),"")</f>
        <v>3.2857142857142856</v>
      </c>
      <c r="Z9" s="8">
        <v>2</v>
      </c>
      <c r="AA9" s="28"/>
      <c r="AB9" s="28">
        <f>+COUNTIFS(Causales[Causal Homologada],Causales[[#This Row],[Causal Homologada]])</f>
        <v>37</v>
      </c>
      <c r="AC9" s="28"/>
      <c r="AD9" s="28">
        <f>+COUNTIFS(Causales[Causal Homologada],Causales[[#This Row],[Causal Homologada]],Causales[Ranking],1,Causales[Dinámica],Causales[[#This Row],[Dinámica]])</f>
        <v>3</v>
      </c>
      <c r="AE9" s="28">
        <f>+COUNTIFS(Causales[Causal Homologada],Causales[[#This Row],[Causal Homologada]],Causales[Ranking],2,Causales[Dinámica],Causales[[#This Row],[Dinámica]])</f>
        <v>11</v>
      </c>
      <c r="AF9" s="28">
        <f>+Causales[[#This Row],[Conteo Rank]]*1+Causales[[#This Row],[Conteo Rank2]]*0.5</f>
        <v>8.5</v>
      </c>
      <c r="AG9" s="28">
        <f>+Causales[[#This Row],[Conteo Rank 1+2]]*0.8+Causales[[#This Row],[Puntaje Total]]*0.2</f>
        <v>11.400000000000002</v>
      </c>
      <c r="AH9" s="28">
        <f>+_xlfn.PERCENTRANK.INC(Causales[Puntaje Ponderado],Causales[[#This Row],[Puntaje Ponderado]],3)</f>
        <v>0.58099999999999996</v>
      </c>
      <c r="AI9" s="49" t="str">
        <f>+VLOOKUP(M9,Homolgacion9[[Causal Homologada]:[Driver]],2,0)</f>
        <v>Manejo y uso insustentable de las tierras para producción agrícola</v>
      </c>
      <c r="AJ9" s="2" t="str">
        <f t="shared" ref="AJ9:AJ72" si="2">+IF(AH9&lt;=$AO$12,$AM$12,IF(AH9&lt;=$AO$11,$AM$11,IF(AH9&lt;=$AO$10,$AM$10,IF(AH9&lt;=$AO$9,$AM$9,$AM$8))))</f>
        <v>Media</v>
      </c>
      <c r="AM9" s="27" t="s">
        <v>253</v>
      </c>
      <c r="AN9" s="27">
        <v>0.6</v>
      </c>
      <c r="AO9" s="27">
        <v>0.8</v>
      </c>
    </row>
    <row r="10" spans="2:41" x14ac:dyDescent="0.2">
      <c r="B10" s="1" t="s">
        <v>48</v>
      </c>
      <c r="C10" s="1" t="s">
        <v>21</v>
      </c>
      <c r="D10" s="1" t="str">
        <f>+VLOOKUP(F10,'DIV REGIONAL'!$F$4:$H$37,2,0)</f>
        <v>NORTE</v>
      </c>
      <c r="E10" s="1" t="str">
        <f>+VLOOKUP(F10,'DIV REGIONAL'!$F$4:$H$37,3,0)</f>
        <v>I. CIBAO NORTE</v>
      </c>
      <c r="F10" s="1" t="s">
        <v>50</v>
      </c>
      <c r="G10" s="2">
        <v>1</v>
      </c>
      <c r="H10" s="1" t="s">
        <v>33</v>
      </c>
      <c r="I10" s="46" t="s">
        <v>847</v>
      </c>
      <c r="J10" s="2">
        <v>7.0000000000000009</v>
      </c>
      <c r="K10" s="1" t="s">
        <v>3</v>
      </c>
      <c r="L10" s="1" t="s">
        <v>6</v>
      </c>
      <c r="M10" s="10" t="str">
        <f>+VLOOKUP(L10,Homolgacion9[[Causal]:[Causal Homologada]],2,0)</f>
        <v xml:space="preserve">Tala Ilegal de Bosque Natural </v>
      </c>
      <c r="N10" s="47" t="str">
        <f>+Causales[[#This Row],[Provincia]]&amp;Causales[[#This Row],[Dinámica]]&amp;Causales[[#This Row],[Causal Homologada]]</f>
        <v xml:space="preserve">EspaillatDeforestaciónTala Ilegal de Bosque Natural </v>
      </c>
      <c r="O10" s="8">
        <v>2</v>
      </c>
      <c r="P10" s="8">
        <v>3</v>
      </c>
      <c r="Q10" s="8">
        <v>4</v>
      </c>
      <c r="R10" s="8">
        <v>3</v>
      </c>
      <c r="S10" s="8">
        <v>3</v>
      </c>
      <c r="T10" s="8">
        <v>4</v>
      </c>
      <c r="U10" s="8">
        <v>3</v>
      </c>
      <c r="V10" s="8"/>
      <c r="W10" s="8"/>
      <c r="X10" s="8">
        <f t="shared" si="0"/>
        <v>22</v>
      </c>
      <c r="Y10" s="39">
        <f t="shared" si="1"/>
        <v>3.1428571428571428</v>
      </c>
      <c r="Z10" s="8">
        <v>3</v>
      </c>
      <c r="AA10" s="28"/>
      <c r="AB10" s="28">
        <f>+COUNTIFS(Causales[Causal Homologada],Causales[[#This Row],[Causal Homologada]])</f>
        <v>34</v>
      </c>
      <c r="AC10" s="28"/>
      <c r="AD10" s="28">
        <f>+COUNTIFS(Causales[Causal Homologada],Causales[[#This Row],[Causal Homologada]],Causales[Ranking],1,Causales[Dinámica],Causales[[#This Row],[Dinámica]])</f>
        <v>10</v>
      </c>
      <c r="AE10" s="28">
        <f>+COUNTIFS(Causales[Causal Homologada],Causales[[#This Row],[Causal Homologada]],Causales[Ranking],2,Causales[Dinámica],Causales[[#This Row],[Dinámica]])</f>
        <v>3</v>
      </c>
      <c r="AF10" s="28">
        <f>+Causales[[#This Row],[Conteo Rank]]*1+Causales[[#This Row],[Conteo Rank2]]*0.5</f>
        <v>11.5</v>
      </c>
      <c r="AG10" s="28">
        <f>+Causales[[#This Row],[Conteo Rank 1+2]]*0.8+Causales[[#This Row],[Puntaje Total]]*0.2</f>
        <v>13.600000000000001</v>
      </c>
      <c r="AH10" s="28">
        <f>+_xlfn.PERCENTRANK.INC(Causales[Puntaje Ponderado],Causales[[#This Row],[Puntaje Ponderado]],3)</f>
        <v>0.80600000000000005</v>
      </c>
      <c r="AI10" s="49" t="str">
        <f>+VLOOKUP(M10,Homolgacion9[[Causal Homologada]:[Driver]],2,0)</f>
        <v>Manejo y uso insustentable de las tierras forestales</v>
      </c>
      <c r="AJ10" s="2" t="str">
        <f t="shared" si="2"/>
        <v>Muy Alta</v>
      </c>
      <c r="AM10" s="27" t="s">
        <v>254</v>
      </c>
      <c r="AN10" s="27">
        <v>0.4</v>
      </c>
      <c r="AO10" s="27">
        <v>0.6</v>
      </c>
    </row>
    <row r="11" spans="2:41" x14ac:dyDescent="0.2">
      <c r="B11" s="1" t="s">
        <v>48</v>
      </c>
      <c r="C11" s="1" t="s">
        <v>21</v>
      </c>
      <c r="D11" s="1" t="str">
        <f>+VLOOKUP(F11,'DIV REGIONAL'!$F$4:$H$37,2,0)</f>
        <v>NORTE</v>
      </c>
      <c r="E11" s="1" t="str">
        <f>+VLOOKUP(F11,'DIV REGIONAL'!$F$4:$H$37,3,0)</f>
        <v>I. CIBAO NORTE</v>
      </c>
      <c r="F11" s="1" t="s">
        <v>50</v>
      </c>
      <c r="G11" s="2">
        <v>1</v>
      </c>
      <c r="H11" s="1" t="s">
        <v>33</v>
      </c>
      <c r="I11" s="46" t="s">
        <v>847</v>
      </c>
      <c r="J11" s="2">
        <v>7.0000000000000009</v>
      </c>
      <c r="K11" s="1" t="s">
        <v>3</v>
      </c>
      <c r="L11" s="1" t="s">
        <v>7</v>
      </c>
      <c r="M11" s="10" t="str">
        <f>+VLOOKUP(L11,Homolgacion9[[Causal]:[Causal Homologada]],2,0)</f>
        <v>Infraestructura</v>
      </c>
      <c r="N11" s="47" t="str">
        <f>+Causales[[#This Row],[Provincia]]&amp;Causales[[#This Row],[Dinámica]]&amp;Causales[[#This Row],[Causal Homologada]]</f>
        <v>EspaillatDeforestaciónInfraestructura</v>
      </c>
      <c r="O11" s="8">
        <v>3</v>
      </c>
      <c r="P11" s="8">
        <v>4</v>
      </c>
      <c r="Q11" s="8">
        <v>2</v>
      </c>
      <c r="R11" s="8">
        <v>3</v>
      </c>
      <c r="S11" s="8">
        <v>4</v>
      </c>
      <c r="T11" s="8">
        <v>3</v>
      </c>
      <c r="U11" s="8">
        <v>3</v>
      </c>
      <c r="V11" s="8"/>
      <c r="W11" s="8"/>
      <c r="X11" s="8">
        <f t="shared" si="0"/>
        <v>22</v>
      </c>
      <c r="Y11" s="39">
        <f t="shared" si="1"/>
        <v>3.1428571428571428</v>
      </c>
      <c r="Z11" s="8">
        <v>3</v>
      </c>
      <c r="AA11" s="28"/>
      <c r="AB11" s="28">
        <f>+COUNTIFS(Causales[Causal Homologada],Causales[[#This Row],[Causal Homologada]])</f>
        <v>27</v>
      </c>
      <c r="AC11" s="28"/>
      <c r="AD11" s="28">
        <f>+COUNTIFS(Causales[Causal Homologada],Causales[[#This Row],[Causal Homologada]],Causales[Ranking],1,Causales[Dinámica],Causales[[#This Row],[Dinámica]])</f>
        <v>0</v>
      </c>
      <c r="AE11" s="28">
        <f>+COUNTIFS(Causales[Causal Homologada],Causales[[#This Row],[Causal Homologada]],Causales[Ranking],2,Causales[Dinámica],Causales[[#This Row],[Dinámica]])</f>
        <v>1</v>
      </c>
      <c r="AF11" s="28">
        <f>+Causales[[#This Row],[Conteo Rank]]*1+Causales[[#This Row],[Conteo Rank2]]*0.5</f>
        <v>0.5</v>
      </c>
      <c r="AG11" s="28">
        <f>+Causales[[#This Row],[Conteo Rank 1+2]]*0.8+Causales[[#This Row],[Puntaje Total]]*0.2</f>
        <v>4.8000000000000007</v>
      </c>
      <c r="AH11" s="28">
        <f>+_xlfn.PERCENTRANK.INC(Causales[Puntaje Ponderado],Causales[[#This Row],[Puntaje Ponderado]],3)</f>
        <v>0.20300000000000001</v>
      </c>
      <c r="AI11" s="49" t="str">
        <f>+VLOOKUP(M11,Homolgacion9[[Causal Homologada]:[Driver]],2,0)</f>
        <v>Expansión de infraestructura productiva de tipo urbana, vial e industrial</v>
      </c>
      <c r="AJ11" s="2" t="str">
        <f t="shared" si="2"/>
        <v>Baja</v>
      </c>
      <c r="AM11" s="27" t="s">
        <v>255</v>
      </c>
      <c r="AN11" s="27">
        <v>0.2</v>
      </c>
      <c r="AO11" s="27">
        <v>0.4</v>
      </c>
    </row>
    <row r="12" spans="2:41" x14ac:dyDescent="0.2">
      <c r="B12" s="1" t="s">
        <v>48</v>
      </c>
      <c r="C12" s="1" t="s">
        <v>21</v>
      </c>
      <c r="D12" s="1" t="str">
        <f>+VLOOKUP(F12,'DIV REGIONAL'!$F$4:$H$37,2,0)</f>
        <v>NORTE</v>
      </c>
      <c r="E12" s="1" t="str">
        <f>+VLOOKUP(F12,'DIV REGIONAL'!$F$4:$H$37,3,0)</f>
        <v>I. CIBAO NORTE</v>
      </c>
      <c r="F12" s="1" t="s">
        <v>50</v>
      </c>
      <c r="G12" s="2">
        <v>1</v>
      </c>
      <c r="H12" s="1" t="s">
        <v>33</v>
      </c>
      <c r="I12" s="46" t="s">
        <v>847</v>
      </c>
      <c r="J12" s="2">
        <v>7.0000000000000009</v>
      </c>
      <c r="K12" s="1" t="s">
        <v>3</v>
      </c>
      <c r="L12" s="11" t="s">
        <v>60</v>
      </c>
      <c r="M12" s="10" t="str">
        <f>+VLOOKUP(L12,Homolgacion9[[Causal]:[Causal Homologada]],2,0)</f>
        <v>Ganadería Comercial</v>
      </c>
      <c r="N12" s="47" t="str">
        <f>+Causales[[#This Row],[Provincia]]&amp;Causales[[#This Row],[Dinámica]]&amp;Causales[[#This Row],[Causal Homologada]]</f>
        <v>EspaillatDeforestaciónGanadería Comercial</v>
      </c>
      <c r="O12" s="12">
        <v>4</v>
      </c>
      <c r="P12" s="12">
        <v>4</v>
      </c>
      <c r="Q12" s="12">
        <v>3</v>
      </c>
      <c r="R12" s="12">
        <v>4</v>
      </c>
      <c r="S12" s="12">
        <v>2</v>
      </c>
      <c r="T12" s="12">
        <v>4</v>
      </c>
      <c r="U12" s="12">
        <v>3</v>
      </c>
      <c r="V12" s="8"/>
      <c r="W12" s="8"/>
      <c r="X12" s="8">
        <f t="shared" si="0"/>
        <v>24</v>
      </c>
      <c r="Y12" s="39">
        <f t="shared" si="1"/>
        <v>3.4285714285714284</v>
      </c>
      <c r="Z12" s="8">
        <v>1</v>
      </c>
      <c r="AA12" s="28"/>
      <c r="AB12" s="28">
        <f>+COUNTIFS(Causales[Causal Homologada],Causales[[#This Row],[Causal Homologada]])</f>
        <v>28</v>
      </c>
      <c r="AC12" s="28"/>
      <c r="AD12" s="28">
        <f>+COUNTIFS(Causales[Causal Homologada],Causales[[#This Row],[Causal Homologada]],Causales[Ranking],1,Causales[Dinámica],Causales[[#This Row],[Dinámica]])</f>
        <v>11</v>
      </c>
      <c r="AE12" s="28">
        <f>+COUNTIFS(Causales[Causal Homologada],Causales[[#This Row],[Causal Homologada]],Causales[Ranking],2,Causales[Dinámica],Causales[[#This Row],[Dinámica]])</f>
        <v>3</v>
      </c>
      <c r="AF12" s="28">
        <f>+Causales[[#This Row],[Conteo Rank]]*1+Causales[[#This Row],[Conteo Rank2]]*0.5</f>
        <v>12.5</v>
      </c>
      <c r="AG12" s="28">
        <f>+Causales[[#This Row],[Conteo Rank 1+2]]*0.8+Causales[[#This Row],[Puntaje Total]]*0.2</f>
        <v>14.8</v>
      </c>
      <c r="AH12" s="28">
        <f>+_xlfn.PERCENTRANK.INC(Causales[Puntaje Ponderado],Causales[[#This Row],[Puntaje Ponderado]],3)</f>
        <v>0.90100000000000002</v>
      </c>
      <c r="AI12" s="49" t="str">
        <f>+VLOOKUP(M12,Homolgacion9[[Causal Homologada]:[Driver]],2,0)</f>
        <v>Manejo y uso insustentable de las tierras para producción ganadera</v>
      </c>
      <c r="AJ12" s="2" t="str">
        <f t="shared" si="2"/>
        <v>Muy Alta</v>
      </c>
      <c r="AM12" s="27" t="s">
        <v>256</v>
      </c>
      <c r="AN12" s="27">
        <v>0</v>
      </c>
      <c r="AO12" s="27">
        <v>0.2</v>
      </c>
    </row>
    <row r="13" spans="2:41" x14ac:dyDescent="0.2">
      <c r="B13" s="1" t="s">
        <v>48</v>
      </c>
      <c r="C13" s="1" t="s">
        <v>21</v>
      </c>
      <c r="D13" s="1" t="str">
        <f>+VLOOKUP(F13,'DIV REGIONAL'!$F$4:$H$37,2,0)</f>
        <v>NORTE</v>
      </c>
      <c r="E13" s="1" t="str">
        <f>+VLOOKUP(F13,'DIV REGIONAL'!$F$4:$H$37,3,0)</f>
        <v>I. CIBAO NORTE</v>
      </c>
      <c r="F13" s="1" t="s">
        <v>50</v>
      </c>
      <c r="G13" s="2">
        <v>1</v>
      </c>
      <c r="H13" s="1" t="s">
        <v>33</v>
      </c>
      <c r="I13" s="46" t="s">
        <v>847</v>
      </c>
      <c r="J13" s="2">
        <v>7.0000000000000009</v>
      </c>
      <c r="K13" s="1" t="s">
        <v>3</v>
      </c>
      <c r="L13" s="11" t="s">
        <v>61</v>
      </c>
      <c r="M13" s="10" t="str">
        <f>+VLOOKUP(L13,Homolgacion9[[Causal]:[Causal Homologada]],2,0)</f>
        <v>Minería a cielo abierto</v>
      </c>
      <c r="N13" s="47" t="str">
        <f>+Causales[[#This Row],[Provincia]]&amp;Causales[[#This Row],[Dinámica]]&amp;Causales[[#This Row],[Causal Homologada]]</f>
        <v>EspaillatDeforestaciónMinería a cielo abierto</v>
      </c>
      <c r="O13" s="12">
        <v>2</v>
      </c>
      <c r="P13" s="12">
        <v>1</v>
      </c>
      <c r="Q13" s="12">
        <v>1</v>
      </c>
      <c r="R13" s="12">
        <v>1</v>
      </c>
      <c r="S13" s="12">
        <v>2</v>
      </c>
      <c r="T13" s="12">
        <v>1</v>
      </c>
      <c r="U13" s="12">
        <v>1</v>
      </c>
      <c r="V13" s="8"/>
      <c r="W13" s="8"/>
      <c r="X13" s="8">
        <f t="shared" si="0"/>
        <v>9</v>
      </c>
      <c r="Y13" s="39">
        <f t="shared" si="1"/>
        <v>1.2857142857142858</v>
      </c>
      <c r="Z13" s="8">
        <v>5</v>
      </c>
      <c r="AA13" s="28"/>
      <c r="AB13" s="28">
        <f>+COUNTIFS(Causales[Causal Homologada],Causales[[#This Row],[Causal Homologada]])</f>
        <v>24</v>
      </c>
      <c r="AC13" s="28"/>
      <c r="AD13" s="28">
        <f>+COUNTIFS(Causales[Causal Homologada],Causales[[#This Row],[Causal Homologada]],Causales[Ranking],1,Causales[Dinámica],Causales[[#This Row],[Dinámica]])</f>
        <v>4</v>
      </c>
      <c r="AE13" s="28">
        <f>+COUNTIFS(Causales[Causal Homologada],Causales[[#This Row],[Causal Homologada]],Causales[Ranking],2,Causales[Dinámica],Causales[[#This Row],[Dinámica]])</f>
        <v>3</v>
      </c>
      <c r="AF13" s="28">
        <f>+Causales[[#This Row],[Conteo Rank]]*1+Causales[[#This Row],[Conteo Rank2]]*0.5</f>
        <v>5.5</v>
      </c>
      <c r="AG13" s="28">
        <f>+Causales[[#This Row],[Conteo Rank 1+2]]*0.8+Causales[[#This Row],[Puntaje Total]]*0.2</f>
        <v>6.2</v>
      </c>
      <c r="AH13" s="28">
        <f>+_xlfn.PERCENTRANK.INC(Causales[Puntaje Ponderado],Causales[[#This Row],[Puntaje Ponderado]],3)</f>
        <v>0.28000000000000003</v>
      </c>
      <c r="AI13" s="49" t="str">
        <f>+VLOOKUP(M13,Homolgacion9[[Causal Homologada]:[Driver]],2,0)</f>
        <v>Minería a cielo abierto</v>
      </c>
      <c r="AJ13" s="2" t="str">
        <f t="shared" si="2"/>
        <v>Baja</v>
      </c>
    </row>
    <row r="14" spans="2:41" x14ac:dyDescent="0.2">
      <c r="B14" s="1" t="s">
        <v>48</v>
      </c>
      <c r="C14" s="1" t="s">
        <v>21</v>
      </c>
      <c r="D14" s="1" t="str">
        <f>+VLOOKUP(F14,'DIV REGIONAL'!$F$4:$H$37,2,0)</f>
        <v>NORTE</v>
      </c>
      <c r="E14" s="1" t="str">
        <f>+VLOOKUP(F14,'DIV REGIONAL'!$F$4:$H$37,3,0)</f>
        <v>I. CIBAO NORTE</v>
      </c>
      <c r="F14" s="1" t="s">
        <v>50</v>
      </c>
      <c r="G14" s="2">
        <v>1</v>
      </c>
      <c r="H14" s="1" t="s">
        <v>33</v>
      </c>
      <c r="I14" s="46" t="s">
        <v>847</v>
      </c>
      <c r="J14" s="2">
        <v>7.0000000000000009</v>
      </c>
      <c r="K14" s="1" t="s">
        <v>3</v>
      </c>
      <c r="L14" s="11" t="s">
        <v>41</v>
      </c>
      <c r="M14" s="10" t="str">
        <f>+VLOOKUP(L14,Homolgacion9[[Causal]:[Causal Homologada]],2,0)</f>
        <v>Incendios Alta Intensidad</v>
      </c>
      <c r="N14" s="47" t="str">
        <f>+Causales[[#This Row],[Provincia]]&amp;Causales[[#This Row],[Dinámica]]&amp;Causales[[#This Row],[Causal Homologada]]</f>
        <v>EspaillatDeforestaciónIncendios Alta Intensidad</v>
      </c>
      <c r="O14" s="12">
        <v>1</v>
      </c>
      <c r="P14" s="12">
        <v>1</v>
      </c>
      <c r="Q14" s="12">
        <v>1</v>
      </c>
      <c r="R14" s="12">
        <v>1</v>
      </c>
      <c r="S14" s="12">
        <v>1</v>
      </c>
      <c r="T14" s="12">
        <v>1</v>
      </c>
      <c r="U14" s="12">
        <v>1</v>
      </c>
      <c r="V14" s="8"/>
      <c r="W14" s="8"/>
      <c r="X14" s="8">
        <f t="shared" si="0"/>
        <v>7</v>
      </c>
      <c r="Y14" s="39">
        <f t="shared" si="1"/>
        <v>1</v>
      </c>
      <c r="Z14" s="8">
        <v>6</v>
      </c>
      <c r="AA14" s="28"/>
      <c r="AB14" s="28">
        <f>+COUNTIFS(Causales[Causal Homologada],Causales[[#This Row],[Causal Homologada]])</f>
        <v>18</v>
      </c>
      <c r="AC14" s="28"/>
      <c r="AD14" s="28">
        <f>+COUNTIFS(Causales[Causal Homologada],Causales[[#This Row],[Causal Homologada]],Causales[Ranking],1,Causales[Dinámica],Causales[[#This Row],[Dinámica]])</f>
        <v>0</v>
      </c>
      <c r="AE14" s="28">
        <f>+COUNTIFS(Causales[Causal Homologada],Causales[[#This Row],[Causal Homologada]],Causales[Ranking],2,Causales[Dinámica],Causales[[#This Row],[Dinámica]])</f>
        <v>2</v>
      </c>
      <c r="AF14" s="28">
        <f>+Causales[[#This Row],[Conteo Rank]]*1+Causales[[#This Row],[Conteo Rank2]]*0.5</f>
        <v>1</v>
      </c>
      <c r="AG14" s="28">
        <f>+Causales[[#This Row],[Conteo Rank 1+2]]*0.8+Causales[[#This Row],[Puntaje Total]]*0.2</f>
        <v>2.2000000000000002</v>
      </c>
      <c r="AH14" s="28">
        <f>+_xlfn.PERCENTRANK.INC(Causales[Puntaje Ponderado],Causales[[#This Row],[Puntaje Ponderado]],3)</f>
        <v>3.4000000000000002E-2</v>
      </c>
      <c r="AI14" s="49" t="str">
        <f>+VLOOKUP(M14,Homolgacion9[[Causal Homologada]:[Driver]],2,0)</f>
        <v>Incendios Forestales</v>
      </c>
      <c r="AJ14" s="2" t="str">
        <f t="shared" si="2"/>
        <v>Muy Baja</v>
      </c>
    </row>
    <row r="15" spans="2:41" x14ac:dyDescent="0.2">
      <c r="B15" s="1" t="s">
        <v>48</v>
      </c>
      <c r="C15" s="1" t="s">
        <v>21</v>
      </c>
      <c r="D15" s="1" t="str">
        <f>+VLOOKUP(F15,'DIV REGIONAL'!$F$4:$H$37,2,0)</f>
        <v>NORTE</v>
      </c>
      <c r="E15" s="1" t="str">
        <f>+VLOOKUP(F15,'DIV REGIONAL'!$F$4:$H$37,3,0)</f>
        <v>I. CIBAO NORTE</v>
      </c>
      <c r="F15" s="1" t="s">
        <v>50</v>
      </c>
      <c r="G15" s="2">
        <v>1</v>
      </c>
      <c r="H15" s="1" t="s">
        <v>33</v>
      </c>
      <c r="I15" s="46" t="s">
        <v>847</v>
      </c>
      <c r="J15" s="2">
        <v>7.0000000000000009</v>
      </c>
      <c r="K15" s="1" t="s">
        <v>10</v>
      </c>
      <c r="L15" s="1" t="s">
        <v>14</v>
      </c>
      <c r="M15" s="10" t="str">
        <f>+VLOOKUP(L15,Homolgacion9[[Causal]:[Causal Homologada]],2,0)</f>
        <v>Planes de Manejo mal gestionados/mal ejecutados</v>
      </c>
      <c r="N15" s="47" t="str">
        <f>+Causales[[#This Row],[Provincia]]&amp;Causales[[#This Row],[Dinámica]]&amp;Causales[[#This Row],[Causal Homologada]]</f>
        <v>EspaillatDegradaciónPlanes de Manejo mal gestionados/mal ejecutados</v>
      </c>
      <c r="O15" s="8">
        <v>1</v>
      </c>
      <c r="P15" s="8">
        <v>1</v>
      </c>
      <c r="Q15" s="8">
        <v>1</v>
      </c>
      <c r="R15" s="8">
        <v>2</v>
      </c>
      <c r="S15" s="8">
        <v>1</v>
      </c>
      <c r="T15" s="8">
        <v>3</v>
      </c>
      <c r="U15" s="8">
        <v>2</v>
      </c>
      <c r="V15" s="8"/>
      <c r="W15" s="8"/>
      <c r="X15" s="8">
        <f t="shared" si="0"/>
        <v>11</v>
      </c>
      <c r="Y15" s="39">
        <f t="shared" si="1"/>
        <v>1.5714285714285714</v>
      </c>
      <c r="Z15" s="8">
        <v>5</v>
      </c>
      <c r="AA15" s="28"/>
      <c r="AB15" s="28">
        <f>+COUNTIFS(Causales[Causal Homologada],Causales[[#This Row],[Causal Homologada]])</f>
        <v>33</v>
      </c>
      <c r="AC15" s="28"/>
      <c r="AD15" s="28">
        <f>+COUNTIFS(Causales[Causal Homologada],Causales[[#This Row],[Causal Homologada]],Causales[Ranking],1,Causales[Dinámica],Causales[[#This Row],[Dinámica]])</f>
        <v>9</v>
      </c>
      <c r="AE15" s="28">
        <f>+COUNTIFS(Causales[Causal Homologada],Causales[[#This Row],[Causal Homologada]],Causales[Ranking],2,Causales[Dinámica],Causales[[#This Row],[Dinámica]])</f>
        <v>4</v>
      </c>
      <c r="AF15" s="28">
        <f>+Causales[[#This Row],[Conteo Rank]]*1+Causales[[#This Row],[Conteo Rank2]]*0.5</f>
        <v>11</v>
      </c>
      <c r="AG15" s="28">
        <f>+Causales[[#This Row],[Conteo Rank 1+2]]*0.8+Causales[[#This Row],[Puntaje Total]]*0.2</f>
        <v>11</v>
      </c>
      <c r="AH15" s="28">
        <f>+_xlfn.PERCENTRANK.INC(Causales[Puntaje Ponderado],Causales[[#This Row],[Puntaje Ponderado]],3)</f>
        <v>0.52700000000000002</v>
      </c>
      <c r="AI15" s="49" t="str">
        <f>+VLOOKUP(M15,Homolgacion9[[Causal Homologada]:[Driver]],2,0)</f>
        <v>Manejo y uso insustentable de las tierras forestales</v>
      </c>
      <c r="AJ15" s="2" t="str">
        <f t="shared" si="2"/>
        <v>Media</v>
      </c>
    </row>
    <row r="16" spans="2:41" x14ac:dyDescent="0.2">
      <c r="B16" s="1" t="s">
        <v>48</v>
      </c>
      <c r="C16" s="1" t="s">
        <v>21</v>
      </c>
      <c r="D16" s="1" t="str">
        <f>+VLOOKUP(F16,'DIV REGIONAL'!$F$4:$H$37,2,0)</f>
        <v>NORTE</v>
      </c>
      <c r="E16" s="1" t="str">
        <f>+VLOOKUP(F16,'DIV REGIONAL'!$F$4:$H$37,3,0)</f>
        <v>I. CIBAO NORTE</v>
      </c>
      <c r="F16" s="1" t="s">
        <v>50</v>
      </c>
      <c r="G16" s="2">
        <v>1</v>
      </c>
      <c r="H16" s="1" t="s">
        <v>33</v>
      </c>
      <c r="I16" s="46" t="s">
        <v>847</v>
      </c>
      <c r="J16" s="2">
        <v>7.0000000000000009</v>
      </c>
      <c r="K16" s="1" t="s">
        <v>10</v>
      </c>
      <c r="L16" s="1" t="s">
        <v>11</v>
      </c>
      <c r="M16" s="10" t="str">
        <f>+VLOOKUP(L16,Homolgacion9[[Causal]:[Causal Homologada]],2,0)</f>
        <v>Incendios Mediana y Baja Intensidad</v>
      </c>
      <c r="N16" s="47" t="str">
        <f>+Causales[[#This Row],[Provincia]]&amp;Causales[[#This Row],[Dinámica]]&amp;Causales[[#This Row],[Causal Homologada]]</f>
        <v>EspaillatDegradaciónIncendios Mediana y Baja Intensidad</v>
      </c>
      <c r="O16" s="8">
        <v>2</v>
      </c>
      <c r="P16" s="8">
        <v>1</v>
      </c>
      <c r="Q16" s="8">
        <v>1</v>
      </c>
      <c r="R16" s="8">
        <v>1</v>
      </c>
      <c r="S16" s="8">
        <v>1</v>
      </c>
      <c r="T16" s="8">
        <v>1</v>
      </c>
      <c r="U16" s="8">
        <v>3</v>
      </c>
      <c r="V16" s="8"/>
      <c r="W16" s="8"/>
      <c r="X16" s="8">
        <f t="shared" si="0"/>
        <v>10</v>
      </c>
      <c r="Y16" s="40">
        <f t="shared" si="1"/>
        <v>1.4285714285714286</v>
      </c>
      <c r="Z16" s="13">
        <v>4</v>
      </c>
      <c r="AA16" s="28"/>
      <c r="AB16" s="28">
        <f>+COUNTIFS(Causales[Causal Homologada],Causales[[#This Row],[Causal Homologada]])</f>
        <v>30</v>
      </c>
      <c r="AC16" s="28"/>
      <c r="AD16" s="28">
        <f>+COUNTIFS(Causales[Causal Homologada],Causales[[#This Row],[Causal Homologada]],Causales[Ranking],1,Causales[Dinámica],Causales[[#This Row],[Dinámica]])</f>
        <v>1</v>
      </c>
      <c r="AE16" s="28">
        <f>+COUNTIFS(Causales[Causal Homologada],Causales[[#This Row],[Causal Homologada]],Causales[Ranking],2,Causales[Dinámica],Causales[[#This Row],[Dinámica]])</f>
        <v>7</v>
      </c>
      <c r="AF16" s="28">
        <f>+Causales[[#This Row],[Conteo Rank]]*1+Causales[[#This Row],[Conteo Rank2]]*0.5</f>
        <v>4.5</v>
      </c>
      <c r="AG16" s="28">
        <f>+Causales[[#This Row],[Conteo Rank 1+2]]*0.8+Causales[[#This Row],[Puntaje Total]]*0.2</f>
        <v>5.6</v>
      </c>
      <c r="AH16" s="28">
        <f>+_xlfn.PERCENTRANK.INC(Causales[Puntaje Ponderado],Causales[[#This Row],[Puntaje Ponderado]],3)</f>
        <v>0.23599999999999999</v>
      </c>
      <c r="AI16" s="49" t="str">
        <f>+VLOOKUP(M16,Homolgacion9[[Causal Homologada]:[Driver]],2,0)</f>
        <v>Incendios Forestales</v>
      </c>
      <c r="AJ16" s="2" t="str">
        <f t="shared" si="2"/>
        <v>Baja</v>
      </c>
    </row>
    <row r="17" spans="2:36" x14ac:dyDescent="0.2">
      <c r="B17" s="1" t="s">
        <v>48</v>
      </c>
      <c r="C17" s="1" t="s">
        <v>21</v>
      </c>
      <c r="D17" s="1" t="str">
        <f>+VLOOKUP(F17,'DIV REGIONAL'!$F$4:$H$37,2,0)</f>
        <v>NORTE</v>
      </c>
      <c r="E17" s="1" t="str">
        <f>+VLOOKUP(F17,'DIV REGIONAL'!$F$4:$H$37,3,0)</f>
        <v>I. CIBAO NORTE</v>
      </c>
      <c r="F17" s="1" t="s">
        <v>50</v>
      </c>
      <c r="G17" s="2">
        <v>1</v>
      </c>
      <c r="H17" s="1" t="s">
        <v>33</v>
      </c>
      <c r="I17" s="46" t="s">
        <v>847</v>
      </c>
      <c r="J17" s="2">
        <v>7.0000000000000009</v>
      </c>
      <c r="K17" s="1" t="s">
        <v>10</v>
      </c>
      <c r="L17" s="1" t="s">
        <v>12</v>
      </c>
      <c r="M17" s="10" t="str">
        <f>+VLOOKUP(L17,Homolgacion9[[Causal]:[Causal Homologada]],2,0)</f>
        <v>Pastoreo de ganado en bosques</v>
      </c>
      <c r="N17" s="47" t="str">
        <f>+Causales[[#This Row],[Provincia]]&amp;Causales[[#This Row],[Dinámica]]&amp;Causales[[#This Row],[Causal Homologada]]</f>
        <v>EspaillatDegradaciónPastoreo de ganado en bosques</v>
      </c>
      <c r="O17" s="8">
        <v>5</v>
      </c>
      <c r="P17" s="8">
        <v>4</v>
      </c>
      <c r="Q17" s="8">
        <v>3</v>
      </c>
      <c r="R17" s="8">
        <v>2</v>
      </c>
      <c r="S17" s="8">
        <v>3</v>
      </c>
      <c r="T17" s="8">
        <v>3</v>
      </c>
      <c r="U17" s="8">
        <v>4</v>
      </c>
      <c r="V17" s="8"/>
      <c r="W17" s="8"/>
      <c r="X17" s="8">
        <f t="shared" si="0"/>
        <v>24</v>
      </c>
      <c r="Y17" s="39">
        <f t="shared" si="1"/>
        <v>3.4285714285714284</v>
      </c>
      <c r="Z17" s="8">
        <v>1</v>
      </c>
      <c r="AA17" s="28"/>
      <c r="AB17" s="28">
        <f>+COUNTIFS(Causales[Causal Homologada],Causales[[#This Row],[Causal Homologada]])</f>
        <v>29</v>
      </c>
      <c r="AC17" s="28"/>
      <c r="AD17" s="28">
        <f>+COUNTIFS(Causales[Causal Homologada],Causales[[#This Row],[Causal Homologada]],Causales[Ranking],1,Causales[Dinámica],Causales[[#This Row],[Dinámica]])</f>
        <v>11</v>
      </c>
      <c r="AE17" s="28">
        <f>+COUNTIFS(Causales[Causal Homologada],Causales[[#This Row],[Causal Homologada]],Causales[Ranking],2,Causales[Dinámica],Causales[[#This Row],[Dinámica]])</f>
        <v>8</v>
      </c>
      <c r="AF17" s="28">
        <f>+Causales[[#This Row],[Conteo Rank]]*1+Causales[[#This Row],[Conteo Rank2]]*0.5</f>
        <v>15</v>
      </c>
      <c r="AG17" s="28">
        <f>+Causales[[#This Row],[Conteo Rank 1+2]]*0.8+Causales[[#This Row],[Puntaje Total]]*0.2</f>
        <v>16.8</v>
      </c>
      <c r="AH17" s="28">
        <f>+_xlfn.PERCENTRANK.INC(Causales[Puntaje Ponderado],Causales[[#This Row],[Puntaje Ponderado]],3)</f>
        <v>0.97799999999999998</v>
      </c>
      <c r="AI17" s="49" t="str">
        <f>+VLOOKUP(M17,Homolgacion9[[Causal Homologada]:[Driver]],2,0)</f>
        <v>Manejo y uso insustentable de las tierras para producción ganadera</v>
      </c>
      <c r="AJ17" s="2" t="str">
        <f t="shared" si="2"/>
        <v>Muy Alta</v>
      </c>
    </row>
    <row r="18" spans="2:36" x14ac:dyDescent="0.2">
      <c r="B18" s="1" t="s">
        <v>48</v>
      </c>
      <c r="C18" s="1" t="s">
        <v>21</v>
      </c>
      <c r="D18" s="1" t="str">
        <f>+VLOOKUP(F18,'DIV REGIONAL'!$F$4:$H$37,2,0)</f>
        <v>NORTE</v>
      </c>
      <c r="E18" s="1" t="str">
        <f>+VLOOKUP(F18,'DIV REGIONAL'!$F$4:$H$37,3,0)</f>
        <v>I. CIBAO NORTE</v>
      </c>
      <c r="F18" s="1" t="s">
        <v>50</v>
      </c>
      <c r="G18" s="2">
        <v>1</v>
      </c>
      <c r="H18" s="1" t="s">
        <v>33</v>
      </c>
      <c r="I18" s="46" t="s">
        <v>847</v>
      </c>
      <c r="J18" s="2">
        <v>7.0000000000000009</v>
      </c>
      <c r="K18" s="1" t="s">
        <v>10</v>
      </c>
      <c r="L18" s="1" t="s">
        <v>13</v>
      </c>
      <c r="M18" s="10" t="str">
        <f>+VLOOKUP(L18,Homolgacion9[[Causal]:[Causal Homologada]],2,0)</f>
        <v>Extracción de Madera Leña/Carbón</v>
      </c>
      <c r="N18" s="47" t="str">
        <f>+Causales[[#This Row],[Provincia]]&amp;Causales[[#This Row],[Dinámica]]&amp;Causales[[#This Row],[Causal Homologada]]</f>
        <v>EspaillatDegradaciónExtracción de Madera Leña/Carbón</v>
      </c>
      <c r="O18" s="8">
        <v>2</v>
      </c>
      <c r="P18" s="8">
        <v>1</v>
      </c>
      <c r="Q18" s="8">
        <v>1</v>
      </c>
      <c r="R18" s="8">
        <v>3</v>
      </c>
      <c r="S18" s="8">
        <v>2</v>
      </c>
      <c r="T18" s="8">
        <v>2</v>
      </c>
      <c r="U18" s="8">
        <v>3</v>
      </c>
      <c r="V18" s="8"/>
      <c r="W18" s="8"/>
      <c r="X18" s="8">
        <f t="shared" si="0"/>
        <v>14</v>
      </c>
      <c r="Y18" s="39">
        <f t="shared" si="1"/>
        <v>2</v>
      </c>
      <c r="Z18" s="8">
        <v>3</v>
      </c>
      <c r="AA18" s="28"/>
      <c r="AB18" s="28">
        <f>+COUNTIFS(Causales[Causal Homologada],Causales[[#This Row],[Causal Homologada]])</f>
        <v>31</v>
      </c>
      <c r="AC18" s="28"/>
      <c r="AD18" s="28">
        <f>+COUNTIFS(Causales[Causal Homologada],Causales[[#This Row],[Causal Homologada]],Causales[Ranking],1,Causales[Dinámica],Causales[[#This Row],[Dinámica]])</f>
        <v>10</v>
      </c>
      <c r="AE18" s="28">
        <f>+COUNTIFS(Causales[Causal Homologada],Causales[[#This Row],[Causal Homologada]],Causales[Ranking],2,Causales[Dinámica],Causales[[#This Row],[Dinámica]])</f>
        <v>9</v>
      </c>
      <c r="AF18" s="28">
        <f>+Causales[[#This Row],[Conteo Rank]]*1+Causales[[#This Row],[Conteo Rank2]]*0.5</f>
        <v>14.5</v>
      </c>
      <c r="AG18" s="28">
        <f>+Causales[[#This Row],[Conteo Rank 1+2]]*0.8+Causales[[#This Row],[Puntaje Total]]*0.2</f>
        <v>14.400000000000002</v>
      </c>
      <c r="AH18" s="28">
        <f>+_xlfn.PERCENTRANK.INC(Causales[Puntaje Ponderado],Causales[[#This Row],[Puntaje Ponderado]],3)</f>
        <v>0.873</v>
      </c>
      <c r="AI18" s="49" t="str">
        <f>+VLOOKUP(M18,Homolgacion9[[Causal Homologada]:[Driver]],2,0)</f>
        <v>Manejo y uso insustentable de las tierras forestales</v>
      </c>
      <c r="AJ18" s="2" t="str">
        <f t="shared" si="2"/>
        <v>Muy Alta</v>
      </c>
    </row>
    <row r="19" spans="2:36" x14ac:dyDescent="0.2">
      <c r="B19" s="1" t="s">
        <v>48</v>
      </c>
      <c r="C19" s="1" t="s">
        <v>21</v>
      </c>
      <c r="D19" s="1" t="str">
        <f>+VLOOKUP(F19,'DIV REGIONAL'!$F$4:$H$37,2,0)</f>
        <v>NORTE</v>
      </c>
      <c r="E19" s="1" t="str">
        <f>+VLOOKUP(F19,'DIV REGIONAL'!$F$4:$H$37,3,0)</f>
        <v>I. CIBAO NORTE</v>
      </c>
      <c r="F19" s="1" t="s">
        <v>50</v>
      </c>
      <c r="G19" s="2">
        <v>1</v>
      </c>
      <c r="H19" s="1" t="s">
        <v>33</v>
      </c>
      <c r="I19" s="46" t="s">
        <v>847</v>
      </c>
      <c r="J19" s="2">
        <v>7.0000000000000009</v>
      </c>
      <c r="K19" s="1" t="s">
        <v>10</v>
      </c>
      <c r="L19" s="11" t="s">
        <v>62</v>
      </c>
      <c r="M19" s="10" t="str">
        <f>+VLOOKUP(L19,Homolgacion9[[Causal]:[Causal Homologada]],2,0)</f>
        <v xml:space="preserve">Tala Ilegal de Bosque Natural </v>
      </c>
      <c r="N19" s="47" t="str">
        <f>+Causales[[#This Row],[Provincia]]&amp;Causales[[#This Row],[Dinámica]]&amp;Causales[[#This Row],[Causal Homologada]]</f>
        <v xml:space="preserve">EspaillatDegradaciónTala Ilegal de Bosque Natural </v>
      </c>
      <c r="O19" s="12">
        <v>3</v>
      </c>
      <c r="P19" s="12">
        <v>3</v>
      </c>
      <c r="Q19" s="12">
        <v>3</v>
      </c>
      <c r="R19" s="12">
        <v>2</v>
      </c>
      <c r="S19" s="12">
        <v>2</v>
      </c>
      <c r="T19" s="12">
        <v>2</v>
      </c>
      <c r="U19" s="12">
        <v>2</v>
      </c>
      <c r="V19" s="12"/>
      <c r="W19" s="12"/>
      <c r="X19" s="8">
        <f t="shared" si="0"/>
        <v>17</v>
      </c>
      <c r="Y19" s="39">
        <f t="shared" si="1"/>
        <v>2.4285714285714284</v>
      </c>
      <c r="Z19" s="8">
        <v>2</v>
      </c>
      <c r="AA19" s="28"/>
      <c r="AB19" s="28">
        <f>+COUNTIFS(Causales[Causal Homologada],Causales[[#This Row],[Causal Homologada]])</f>
        <v>34</v>
      </c>
      <c r="AC19" s="28"/>
      <c r="AD19" s="28">
        <f>+COUNTIFS(Causales[Causal Homologada],Causales[[#This Row],[Causal Homologada]],Causales[Ranking],1,Causales[Dinámica],Causales[[#This Row],[Dinámica]])</f>
        <v>0</v>
      </c>
      <c r="AE19" s="28">
        <f>+COUNTIFS(Causales[Causal Homologada],Causales[[#This Row],[Causal Homologada]],Causales[Ranking],2,Causales[Dinámica],Causales[[#This Row],[Dinámica]])</f>
        <v>3</v>
      </c>
      <c r="AF19" s="28">
        <f>+Causales[[#This Row],[Conteo Rank]]*1+Causales[[#This Row],[Conteo Rank2]]*0.5</f>
        <v>1.5</v>
      </c>
      <c r="AG19" s="28">
        <f>+Causales[[#This Row],[Conteo Rank 1+2]]*0.8+Causales[[#This Row],[Puntaje Total]]*0.2</f>
        <v>4.6000000000000005</v>
      </c>
      <c r="AH19" s="28">
        <f>+_xlfn.PERCENTRANK.INC(Causales[Puntaje Ponderado],Causales[[#This Row],[Puntaje Ponderado]],3)</f>
        <v>0.17799999999999999</v>
      </c>
      <c r="AI19" s="49" t="str">
        <f>+VLOOKUP(M19,Homolgacion9[[Causal Homologada]:[Driver]],2,0)</f>
        <v>Manejo y uso insustentable de las tierras forestales</v>
      </c>
      <c r="AJ19" s="2" t="str">
        <f t="shared" si="2"/>
        <v>Muy Baja</v>
      </c>
    </row>
    <row r="20" spans="2:36" x14ac:dyDescent="0.2">
      <c r="B20" s="1" t="s">
        <v>48</v>
      </c>
      <c r="C20" s="1" t="s">
        <v>21</v>
      </c>
      <c r="D20" s="1" t="str">
        <f>+VLOOKUP(F20,'DIV REGIONAL'!$F$4:$H$37,2,0)</f>
        <v>NORTE</v>
      </c>
      <c r="E20" s="1" t="str">
        <f>+VLOOKUP(F20,'DIV REGIONAL'!$F$4:$H$37,3,0)</f>
        <v>I. CIBAO NORTE</v>
      </c>
      <c r="F20" s="1" t="s">
        <v>50</v>
      </c>
      <c r="G20" s="2">
        <v>1</v>
      </c>
      <c r="H20" s="1" t="s">
        <v>33</v>
      </c>
      <c r="I20" s="46" t="s">
        <v>847</v>
      </c>
      <c r="J20" s="2">
        <v>7.0000000000000009</v>
      </c>
      <c r="K20" s="1" t="s">
        <v>10</v>
      </c>
      <c r="L20" s="11" t="s">
        <v>63</v>
      </c>
      <c r="M20" s="10" t="str">
        <f>+VLOOKUP(L20,Homolgacion9[[Causal]:[Causal Homologada]],2,0)</f>
        <v>Otras Causas Misceláneas</v>
      </c>
      <c r="N20" s="47" t="str">
        <f>+Causales[[#This Row],[Provincia]]&amp;Causales[[#This Row],[Dinámica]]&amp;Causales[[#This Row],[Causal Homologada]]</f>
        <v>EspaillatDegradaciónOtras Causas Misceláneas</v>
      </c>
      <c r="O20" s="12">
        <v>2</v>
      </c>
      <c r="P20" s="12">
        <v>1</v>
      </c>
      <c r="Q20" s="12">
        <v>1</v>
      </c>
      <c r="R20" s="12">
        <v>1</v>
      </c>
      <c r="S20" s="12">
        <v>1</v>
      </c>
      <c r="T20" s="12">
        <v>3</v>
      </c>
      <c r="U20" s="12">
        <v>1</v>
      </c>
      <c r="V20" s="12"/>
      <c r="W20" s="12"/>
      <c r="X20" s="8">
        <f t="shared" si="0"/>
        <v>10</v>
      </c>
      <c r="Y20" s="39">
        <f t="shared" si="1"/>
        <v>1.4285714285714286</v>
      </c>
      <c r="Z20" s="8">
        <v>6</v>
      </c>
      <c r="AA20" s="28"/>
      <c r="AB20" s="28">
        <f>+COUNTIFS(Causales[Causal Homologada],Causales[[#This Row],[Causal Homologada]])</f>
        <v>13</v>
      </c>
      <c r="AC20" s="28"/>
      <c r="AD20" s="28">
        <f>+COUNTIFS(Causales[Causal Homologada],Causales[[#This Row],[Causal Homologada]],Causales[Ranking],1,Causales[Dinámica],Causales[[#This Row],[Dinámica]])</f>
        <v>0</v>
      </c>
      <c r="AE20" s="28">
        <f>+COUNTIFS(Causales[Causal Homologada],Causales[[#This Row],[Causal Homologada]],Causales[Ranking],2,Causales[Dinámica],Causales[[#This Row],[Dinámica]])</f>
        <v>0</v>
      </c>
      <c r="AF20" s="28">
        <f>+Causales[[#This Row],[Conteo Rank]]*1+Causales[[#This Row],[Conteo Rank2]]*0.5</f>
        <v>0</v>
      </c>
      <c r="AG20" s="28">
        <f>+Causales[[#This Row],[Conteo Rank 1+2]]*0.8+Causales[[#This Row],[Puntaje Total]]*0.2</f>
        <v>2</v>
      </c>
      <c r="AH20" s="28">
        <f>+_xlfn.PERCENTRANK.INC(Causales[Puntaje Ponderado],Causales[[#This Row],[Puntaje Ponderado]],3)</f>
        <v>2.5999999999999999E-2</v>
      </c>
      <c r="AI20" s="49" t="str">
        <f>+VLOOKUP(M20,Homolgacion9[[Causal Homologada]:[Driver]],2,0)</f>
        <v>Débil Educación Ambiental</v>
      </c>
      <c r="AJ20" s="2" t="str">
        <f t="shared" si="2"/>
        <v>Muy Baja</v>
      </c>
    </row>
    <row r="21" spans="2:36" x14ac:dyDescent="0.2">
      <c r="B21" s="1" t="s">
        <v>48</v>
      </c>
      <c r="C21" s="1" t="s">
        <v>21</v>
      </c>
      <c r="D21" s="1" t="str">
        <f>+VLOOKUP(F21,'DIV REGIONAL'!$F$4:$H$37,2,0)</f>
        <v>NORTE</v>
      </c>
      <c r="E21" s="1" t="str">
        <f>+VLOOKUP(F21,'DIV REGIONAL'!$F$4:$H$37,3,0)</f>
        <v>I. CIBAO NORTE</v>
      </c>
      <c r="F21" s="1" t="s">
        <v>50</v>
      </c>
      <c r="G21" s="2">
        <v>1</v>
      </c>
      <c r="H21" s="1" t="s">
        <v>33</v>
      </c>
      <c r="I21" s="46" t="s">
        <v>847</v>
      </c>
      <c r="J21" s="2">
        <v>7.0000000000000009</v>
      </c>
      <c r="K21" s="1" t="s">
        <v>15</v>
      </c>
      <c r="L21" s="1" t="s">
        <v>16</v>
      </c>
      <c r="M21" s="10" t="str">
        <f>+VLOOKUP(L21,Homolgacion9[[Causal]:[Causal Homologada]],2,0)</f>
        <v>Debilidad en la Institucionalidad Forestal</v>
      </c>
      <c r="N21" s="47" t="str">
        <f>+Causales[[#This Row],[Provincia]]&amp;Causales[[#This Row],[Dinámica]]&amp;Causales[[#This Row],[Causal Homologada]]</f>
        <v>EspaillatCausas IndirectasDebilidad en la Institucionalidad Forestal</v>
      </c>
      <c r="O21" s="8">
        <v>4</v>
      </c>
      <c r="P21" s="8">
        <v>4</v>
      </c>
      <c r="Q21" s="8">
        <v>3</v>
      </c>
      <c r="R21" s="8">
        <v>2</v>
      </c>
      <c r="S21" s="8">
        <v>5</v>
      </c>
      <c r="T21" s="8">
        <v>4</v>
      </c>
      <c r="U21" s="8">
        <v>3</v>
      </c>
      <c r="V21" s="8"/>
      <c r="W21" s="8"/>
      <c r="X21" s="8">
        <f t="shared" si="0"/>
        <v>25</v>
      </c>
      <c r="Y21" s="39">
        <f t="shared" si="1"/>
        <v>3.5714285714285716</v>
      </c>
      <c r="Z21" s="31">
        <v>2</v>
      </c>
      <c r="AA21" s="28"/>
      <c r="AB21" s="28">
        <f>+COUNTIFS(Causales[Causal Homologada],Causales[[#This Row],[Causal Homologada]])</f>
        <v>37</v>
      </c>
      <c r="AC21" s="28"/>
      <c r="AD21" s="28">
        <f>+COUNTIFS(Causales[Causal Homologada],Causales[[#This Row],[Causal Homologada]],Causales[Ranking],1,Causales[Dinámica],Causales[[#This Row],[Dinámica]])</f>
        <v>8</v>
      </c>
      <c r="AE21" s="28">
        <f>+COUNTIFS(Causales[Causal Homologada],Causales[[#This Row],[Causal Homologada]],Causales[Ranking],2,Causales[Dinámica],Causales[[#This Row],[Dinámica]])</f>
        <v>4</v>
      </c>
      <c r="AF21" s="28">
        <f>+Causales[[#This Row],[Conteo Rank]]*1+Causales[[#This Row],[Conteo Rank2]]*0.5</f>
        <v>10</v>
      </c>
      <c r="AG21" s="28">
        <f>+Causales[[#This Row],[Conteo Rank 1+2]]*0.8+Causales[[#This Row],[Puntaje Total]]*0.2</f>
        <v>13</v>
      </c>
      <c r="AH21" s="28">
        <f>+_xlfn.PERCENTRANK.INC(Causales[Puntaje Ponderado],Causales[[#This Row],[Puntaje Ponderado]],3)</f>
        <v>0.72399999999999998</v>
      </c>
      <c r="AI21" s="49" t="str">
        <f>+VLOOKUP(M21,Homolgacion9[[Causal Homologada]:[Driver]],2,0)</f>
        <v>Debilidad institucional para la gestión forestal y ausencia de ley sectorial forestal y otras leyes asociadas a la gestión del sector</v>
      </c>
      <c r="AJ21" s="2" t="str">
        <f t="shared" si="2"/>
        <v>Alta</v>
      </c>
    </row>
    <row r="22" spans="2:36" x14ac:dyDescent="0.2">
      <c r="B22" s="1" t="s">
        <v>48</v>
      </c>
      <c r="C22" s="1" t="s">
        <v>21</v>
      </c>
      <c r="D22" s="1" t="str">
        <f>+VLOOKUP(F22,'DIV REGIONAL'!$F$4:$H$37,2,0)</f>
        <v>NORTE</v>
      </c>
      <c r="E22" s="1" t="str">
        <f>+VLOOKUP(F22,'DIV REGIONAL'!$F$4:$H$37,3,0)</f>
        <v>I. CIBAO NORTE</v>
      </c>
      <c r="F22" s="1" t="s">
        <v>50</v>
      </c>
      <c r="G22" s="2">
        <v>1</v>
      </c>
      <c r="H22" s="1" t="s">
        <v>33</v>
      </c>
      <c r="I22" s="46" t="s">
        <v>847</v>
      </c>
      <c r="J22" s="2">
        <v>7.0000000000000009</v>
      </c>
      <c r="K22" s="1" t="s">
        <v>15</v>
      </c>
      <c r="L22" s="1" t="s">
        <v>17</v>
      </c>
      <c r="M22" s="10" t="str">
        <f>+VLOOKUP(L22,Homolgacion9[[Causal]:[Causal Homologada]],2,0)</f>
        <v>Debilidad en las Políticas Públicas</v>
      </c>
      <c r="N22" s="47" t="str">
        <f>+Causales[[#This Row],[Provincia]]&amp;Causales[[#This Row],[Dinámica]]&amp;Causales[[#This Row],[Causal Homologada]]</f>
        <v>EspaillatCausas IndirectasDebilidad en las Políticas Públicas</v>
      </c>
      <c r="O22" s="8">
        <v>4</v>
      </c>
      <c r="P22" s="8">
        <v>4</v>
      </c>
      <c r="Q22" s="8">
        <v>3</v>
      </c>
      <c r="R22" s="8">
        <v>4</v>
      </c>
      <c r="S22" s="8">
        <v>5</v>
      </c>
      <c r="T22" s="8">
        <v>4</v>
      </c>
      <c r="U22" s="8">
        <v>4</v>
      </c>
      <c r="V22" s="8"/>
      <c r="W22" s="8"/>
      <c r="X22" s="8">
        <f t="shared" si="0"/>
        <v>28</v>
      </c>
      <c r="Y22" s="39">
        <f t="shared" si="1"/>
        <v>4</v>
      </c>
      <c r="Z22" s="31">
        <v>1</v>
      </c>
      <c r="AA22" s="28"/>
      <c r="AB22" s="28">
        <f>+COUNTIFS(Causales[Causal Homologada],Causales[[#This Row],[Causal Homologada]])</f>
        <v>50</v>
      </c>
      <c r="AC22" s="28"/>
      <c r="AD22" s="28">
        <f>+COUNTIFS(Causales[Causal Homologada],Causales[[#This Row],[Causal Homologada]],Causales[Ranking],1,Causales[Dinámica],Causales[[#This Row],[Dinámica]])</f>
        <v>8</v>
      </c>
      <c r="AE22" s="28">
        <f>+COUNTIFS(Causales[Causal Homologada],Causales[[#This Row],[Causal Homologada]],Causales[Ranking],2,Causales[Dinámica],Causales[[#This Row],[Dinámica]])</f>
        <v>8</v>
      </c>
      <c r="AF22" s="28">
        <f>+Causales[[#This Row],[Conteo Rank]]*1+Causales[[#This Row],[Conteo Rank2]]*0.5</f>
        <v>12</v>
      </c>
      <c r="AG22" s="28">
        <f>+Causales[[#This Row],[Conteo Rank 1+2]]*0.8+Causales[[#This Row],[Puntaje Total]]*0.2</f>
        <v>15.200000000000003</v>
      </c>
      <c r="AH22" s="28">
        <f>+_xlfn.PERCENTRANK.INC(Causales[Puntaje Ponderado],Causales[[#This Row],[Puntaje Ponderado]],3)</f>
        <v>0.94399999999999995</v>
      </c>
      <c r="AI22" s="49" t="str">
        <f>+VLOOKUP(M22,Homolgacion9[[Causal Homologada]:[Driver]],2,0)</f>
        <v>Debilidad institucional para la gestión forestal y ausencia de ley sectorial forestal y otras leyes asociadas a la gestión del sector</v>
      </c>
      <c r="AJ22" s="2" t="str">
        <f t="shared" si="2"/>
        <v>Muy Alta</v>
      </c>
    </row>
    <row r="23" spans="2:36" x14ac:dyDescent="0.2">
      <c r="B23" s="1" t="s">
        <v>48</v>
      </c>
      <c r="C23" s="1" t="s">
        <v>21</v>
      </c>
      <c r="D23" s="1" t="str">
        <f>+VLOOKUP(F23,'DIV REGIONAL'!$F$4:$H$37,2,0)</f>
        <v>NORTE</v>
      </c>
      <c r="E23" s="1" t="str">
        <f>+VLOOKUP(F23,'DIV REGIONAL'!$F$4:$H$37,3,0)</f>
        <v>I. CIBAO NORTE</v>
      </c>
      <c r="F23" s="1" t="s">
        <v>50</v>
      </c>
      <c r="G23" s="2">
        <v>1</v>
      </c>
      <c r="H23" s="1" t="s">
        <v>33</v>
      </c>
      <c r="I23" s="46" t="s">
        <v>847</v>
      </c>
      <c r="J23" s="2">
        <v>7.0000000000000009</v>
      </c>
      <c r="K23" s="1" t="s">
        <v>15</v>
      </c>
      <c r="L23" s="11" t="s">
        <v>64</v>
      </c>
      <c r="M23" s="10" t="str">
        <f>+VLOOKUP(L23,Homolgacion9[[Causal]:[Causal Homologada]],2,0)</f>
        <v>Turismo: Expansión del área turística</v>
      </c>
      <c r="N23" s="47" t="str">
        <f>+Causales[[#This Row],[Provincia]]&amp;Causales[[#This Row],[Dinámica]]&amp;Causales[[#This Row],[Causal Homologada]]</f>
        <v>EspaillatCausas IndirectasTurismo: Expansión del área turística</v>
      </c>
      <c r="O23" s="12">
        <v>2</v>
      </c>
      <c r="P23" s="12">
        <v>0</v>
      </c>
      <c r="Q23" s="12">
        <v>2</v>
      </c>
      <c r="R23" s="12">
        <v>1</v>
      </c>
      <c r="S23" s="12">
        <v>1</v>
      </c>
      <c r="T23" s="12">
        <v>1</v>
      </c>
      <c r="U23" s="12">
        <v>0</v>
      </c>
      <c r="V23" s="12"/>
      <c r="W23" s="8"/>
      <c r="X23" s="8">
        <f t="shared" si="0"/>
        <v>7</v>
      </c>
      <c r="Y23" s="39">
        <f t="shared" si="1"/>
        <v>1</v>
      </c>
      <c r="Z23" s="31">
        <v>5</v>
      </c>
      <c r="AA23" s="28"/>
      <c r="AB23" s="28">
        <f>+COUNTIFS(Causales[Causal Homologada],Causales[[#This Row],[Causal Homologada]])</f>
        <v>30</v>
      </c>
      <c r="AC23" s="28"/>
      <c r="AD23" s="28">
        <f>+COUNTIFS(Causales[Causal Homologada],Causales[[#This Row],[Causal Homologada]],Causales[Ranking],1,Causales[Dinámica],Causales[[#This Row],[Dinámica]])</f>
        <v>0</v>
      </c>
      <c r="AE23" s="28">
        <f>+COUNTIFS(Causales[Causal Homologada],Causales[[#This Row],[Causal Homologada]],Causales[Ranking],2,Causales[Dinámica],Causales[[#This Row],[Dinámica]])</f>
        <v>3</v>
      </c>
      <c r="AF23" s="28">
        <f>+Causales[[#This Row],[Conteo Rank]]*1+Causales[[#This Row],[Conteo Rank2]]*0.5</f>
        <v>1.5</v>
      </c>
      <c r="AG23" s="28">
        <f>+Causales[[#This Row],[Conteo Rank 1+2]]*0.8+Causales[[#This Row],[Puntaje Total]]*0.2</f>
        <v>2.6000000000000005</v>
      </c>
      <c r="AH23" s="28">
        <f>+_xlfn.PERCENTRANK.INC(Causales[Puntaje Ponderado],Causales[[#This Row],[Puntaje Ponderado]],3)</f>
        <v>5.8999999999999997E-2</v>
      </c>
      <c r="AI23" s="49" t="str">
        <f>+VLOOKUP(M23,Homolgacion9[[Causal Homologada]:[Driver]],2,0)</f>
        <v>Expansión de infraestructura productiva de tipo urbana, vial e industrial</v>
      </c>
      <c r="AJ23" s="2" t="str">
        <f t="shared" si="2"/>
        <v>Muy Baja</v>
      </c>
    </row>
    <row r="24" spans="2:36" x14ac:dyDescent="0.2">
      <c r="B24" s="1" t="s">
        <v>48</v>
      </c>
      <c r="C24" s="1" t="s">
        <v>21</v>
      </c>
      <c r="D24" s="1" t="str">
        <f>+VLOOKUP(F24,'DIV REGIONAL'!$F$4:$H$37,2,0)</f>
        <v>NORTE</v>
      </c>
      <c r="E24" s="1" t="str">
        <f>+VLOOKUP(F24,'DIV REGIONAL'!$F$4:$H$37,3,0)</f>
        <v>I. CIBAO NORTE</v>
      </c>
      <c r="F24" s="1" t="s">
        <v>50</v>
      </c>
      <c r="G24" s="2">
        <v>1</v>
      </c>
      <c r="H24" s="1" t="s">
        <v>33</v>
      </c>
      <c r="I24" s="46" t="s">
        <v>847</v>
      </c>
      <c r="J24" s="2">
        <v>7.0000000000000009</v>
      </c>
      <c r="K24" s="1" t="s">
        <v>15</v>
      </c>
      <c r="L24" s="1" t="s">
        <v>19</v>
      </c>
      <c r="M24" s="10" t="str">
        <f>+VLOOKUP(L24,Homolgacion9[[Causal]:[Causal Homologada]],2,0)</f>
        <v>Informalidad Mercado Leña/Carbón</v>
      </c>
      <c r="N24" s="47" t="str">
        <f>+Causales[[#This Row],[Provincia]]&amp;Causales[[#This Row],[Dinámica]]&amp;Causales[[#This Row],[Causal Homologada]]</f>
        <v>EspaillatCausas IndirectasInformalidad Mercado Leña/Carbón</v>
      </c>
      <c r="O24" s="8">
        <v>1</v>
      </c>
      <c r="P24" s="8">
        <v>1</v>
      </c>
      <c r="Q24" s="8">
        <v>2</v>
      </c>
      <c r="R24" s="8">
        <v>2</v>
      </c>
      <c r="S24" s="8">
        <v>0</v>
      </c>
      <c r="T24" s="8">
        <v>1</v>
      </c>
      <c r="U24" s="8">
        <v>1</v>
      </c>
      <c r="V24" s="8"/>
      <c r="W24" s="8"/>
      <c r="X24" s="8">
        <f t="shared" si="0"/>
        <v>8</v>
      </c>
      <c r="Y24" s="39">
        <f t="shared" si="1"/>
        <v>1.1428571428571428</v>
      </c>
      <c r="Z24" s="31">
        <v>4</v>
      </c>
      <c r="AA24" s="28"/>
      <c r="AB24" s="28">
        <f>+COUNTIFS(Causales[Causal Homologada],Causales[[#This Row],[Causal Homologada]])</f>
        <v>29</v>
      </c>
      <c r="AC24" s="28"/>
      <c r="AD24" s="28">
        <f>+COUNTIFS(Causales[Causal Homologada],Causales[[#This Row],[Causal Homologada]],Causales[Ranking],1,Causales[Dinámica],Causales[[#This Row],[Dinámica]])</f>
        <v>5</v>
      </c>
      <c r="AE24" s="28">
        <f>+COUNTIFS(Causales[Causal Homologada],Causales[[#This Row],[Causal Homologada]],Causales[Ranking],2,Causales[Dinámica],Causales[[#This Row],[Dinámica]])</f>
        <v>8</v>
      </c>
      <c r="AF24" s="28">
        <f>+Causales[[#This Row],[Conteo Rank]]*1+Causales[[#This Row],[Conteo Rank2]]*0.5</f>
        <v>9</v>
      </c>
      <c r="AG24" s="28">
        <f>+Causales[[#This Row],[Conteo Rank 1+2]]*0.8+Causales[[#This Row],[Puntaje Total]]*0.2</f>
        <v>8.8000000000000007</v>
      </c>
      <c r="AH24" s="28">
        <f>+_xlfn.PERCENTRANK.INC(Causales[Puntaje Ponderado],Causales[[#This Row],[Puntaje Ponderado]],3)</f>
        <v>0.40799999999999997</v>
      </c>
      <c r="AI24" s="49" t="str">
        <f>+VLOOKUP(M24,Homolgacion9[[Causal Homologada]:[Driver]],2,0)</f>
        <v>Manejo y uso insustentable de las tierras forestales</v>
      </c>
      <c r="AJ24" s="2" t="str">
        <f t="shared" si="2"/>
        <v>Media</v>
      </c>
    </row>
    <row r="25" spans="2:36" x14ac:dyDescent="0.2">
      <c r="B25" s="1" t="s">
        <v>48</v>
      </c>
      <c r="C25" s="1" t="s">
        <v>21</v>
      </c>
      <c r="D25" s="1" t="str">
        <f>+VLOOKUP(F25,'DIV REGIONAL'!$F$4:$H$37,2,0)</f>
        <v>NORTE</v>
      </c>
      <c r="E25" s="1" t="str">
        <f>+VLOOKUP(F25,'DIV REGIONAL'!$F$4:$H$37,3,0)</f>
        <v>I. CIBAO NORTE</v>
      </c>
      <c r="F25" s="1" t="s">
        <v>50</v>
      </c>
      <c r="G25" s="2">
        <v>1</v>
      </c>
      <c r="H25" s="1" t="s">
        <v>33</v>
      </c>
      <c r="I25" s="46" t="s">
        <v>847</v>
      </c>
      <c r="J25" s="2">
        <v>7.0000000000000009</v>
      </c>
      <c r="K25" s="1" t="s">
        <v>15</v>
      </c>
      <c r="L25" s="11" t="s">
        <v>65</v>
      </c>
      <c r="M25" s="10" t="str">
        <f>+VLOOKUP(L25,Homolgacion9[[Causal]:[Causal Homologada]],2,0)</f>
        <v>Debilidad en las Políticas Públicas</v>
      </c>
      <c r="N25" s="47" t="str">
        <f>+Causales[[#This Row],[Provincia]]&amp;Causales[[#This Row],[Dinámica]]&amp;Causales[[#This Row],[Causal Homologada]]</f>
        <v>EspaillatCausas IndirectasDebilidad en las Políticas Públicas</v>
      </c>
      <c r="O25" s="12">
        <v>3</v>
      </c>
      <c r="P25" s="12">
        <v>3</v>
      </c>
      <c r="Q25" s="12">
        <v>3</v>
      </c>
      <c r="R25" s="12">
        <v>2</v>
      </c>
      <c r="S25" s="12">
        <v>3</v>
      </c>
      <c r="T25" s="12">
        <v>2</v>
      </c>
      <c r="U25" s="12">
        <v>3</v>
      </c>
      <c r="V25" s="8"/>
      <c r="W25" s="8"/>
      <c r="X25" s="8">
        <f t="shared" si="0"/>
        <v>19</v>
      </c>
      <c r="Y25" s="39">
        <f t="shared" si="1"/>
        <v>2.7142857142857144</v>
      </c>
      <c r="Z25" s="31">
        <v>3</v>
      </c>
      <c r="AA25" s="28"/>
      <c r="AB25" s="28">
        <f>+COUNTIFS(Causales[Causal Homologada],Causales[[#This Row],[Causal Homologada]])</f>
        <v>50</v>
      </c>
      <c r="AC25" s="28"/>
      <c r="AD25" s="28">
        <f>+COUNTIFS(Causales[Causal Homologada],Causales[[#This Row],[Causal Homologada]],Causales[Ranking],1,Causales[Dinámica],Causales[[#This Row],[Dinámica]])</f>
        <v>8</v>
      </c>
      <c r="AE25" s="28">
        <f>+COUNTIFS(Causales[Causal Homologada],Causales[[#This Row],[Causal Homologada]],Causales[Ranking],2,Causales[Dinámica],Causales[[#This Row],[Dinámica]])</f>
        <v>8</v>
      </c>
      <c r="AF25" s="28">
        <f>+Causales[[#This Row],[Conteo Rank]]*1+Causales[[#This Row],[Conteo Rank2]]*0.5</f>
        <v>12</v>
      </c>
      <c r="AG25" s="28">
        <f>+Causales[[#This Row],[Conteo Rank 1+2]]*0.8+Causales[[#This Row],[Puntaje Total]]*0.2</f>
        <v>13.400000000000002</v>
      </c>
      <c r="AH25" s="28">
        <f>+_xlfn.PERCENTRANK.INC(Causales[Puntaje Ponderado],Causales[[#This Row],[Puntaje Ponderado]],3)</f>
        <v>0.79500000000000004</v>
      </c>
      <c r="AI25" s="49" t="str">
        <f>+VLOOKUP(M25,Homolgacion9[[Causal Homologada]:[Driver]],2,0)</f>
        <v>Debilidad institucional para la gestión forestal y ausencia de ley sectorial forestal y otras leyes asociadas a la gestión del sector</v>
      </c>
      <c r="AJ25" s="2" t="str">
        <f t="shared" si="2"/>
        <v>Alta</v>
      </c>
    </row>
    <row r="26" spans="2:36" x14ac:dyDescent="0.2">
      <c r="B26" s="6" t="s">
        <v>48</v>
      </c>
      <c r="C26" s="6" t="s">
        <v>21</v>
      </c>
      <c r="D26" s="6" t="str">
        <f>+VLOOKUP(F26,'DIV REGIONAL'!$F$4:$H$37,2,0)</f>
        <v>NORTE</v>
      </c>
      <c r="E26" s="6" t="str">
        <f>+VLOOKUP(F26,'DIV REGIONAL'!$F$4:$H$37,3,0)</f>
        <v>II. CIBAO SUR</v>
      </c>
      <c r="F26" s="6" t="s">
        <v>53</v>
      </c>
      <c r="G26" s="7">
        <v>2</v>
      </c>
      <c r="H26" s="6" t="s">
        <v>52</v>
      </c>
      <c r="I26" s="46" t="s">
        <v>848</v>
      </c>
      <c r="J26" s="7">
        <v>8</v>
      </c>
      <c r="K26" s="6" t="s">
        <v>3</v>
      </c>
      <c r="L26" s="6" t="s">
        <v>4</v>
      </c>
      <c r="M26" s="10" t="str">
        <f>+VLOOKUP(L26,Homolgacion9[[Causal]:[Causal Homologada]],2,0)</f>
        <v>Agricultura Comercial</v>
      </c>
      <c r="N26" s="47" t="str">
        <f>+Causales[[#This Row],[Provincia]]&amp;Causales[[#This Row],[Dinámica]]&amp;Causales[[#This Row],[Causal Homologada]]</f>
        <v>Sánchez RamírezDeforestaciónAgricultura Comercial</v>
      </c>
      <c r="O26" s="7">
        <v>3</v>
      </c>
      <c r="P26" s="7">
        <v>3</v>
      </c>
      <c r="Q26" s="7">
        <v>3</v>
      </c>
      <c r="R26" s="7">
        <v>3</v>
      </c>
      <c r="S26" s="7">
        <v>3</v>
      </c>
      <c r="T26" s="7">
        <v>4</v>
      </c>
      <c r="U26" s="7">
        <v>3</v>
      </c>
      <c r="V26" s="7">
        <v>3</v>
      </c>
      <c r="W26" s="7"/>
      <c r="X26" s="7">
        <f t="shared" si="0"/>
        <v>25</v>
      </c>
      <c r="Y26" s="38">
        <f t="shared" si="1"/>
        <v>3.125</v>
      </c>
      <c r="Z26" s="32">
        <v>2</v>
      </c>
      <c r="AA26" s="28"/>
      <c r="AB26" s="28">
        <f>+COUNTIFS(Causales[Causal Homologada],Causales[[#This Row],[Causal Homologada]])</f>
        <v>30</v>
      </c>
      <c r="AC26" s="28"/>
      <c r="AD26" s="28">
        <f>+COUNTIFS(Causales[Causal Homologada],Causales[[#This Row],[Causal Homologada]],Causales[Ranking],1,Causales[Dinámica],Causales[[#This Row],[Dinámica]])</f>
        <v>7</v>
      </c>
      <c r="AE26" s="28">
        <f>+COUNTIFS(Causales[Causal Homologada],Causales[[#This Row],[Causal Homologada]],Causales[Ranking],2,Causales[Dinámica],Causales[[#This Row],[Dinámica]])</f>
        <v>9</v>
      </c>
      <c r="AF26" s="28">
        <f>+Causales[[#This Row],[Conteo Rank]]*1+Causales[[#This Row],[Conteo Rank2]]*0.5</f>
        <v>11.5</v>
      </c>
      <c r="AG26" s="28">
        <f>+Causales[[#This Row],[Conteo Rank 1+2]]*0.8+Causales[[#This Row],[Puntaje Total]]*0.2</f>
        <v>14.200000000000001</v>
      </c>
      <c r="AH26" s="28">
        <f>+_xlfn.PERCENTRANK.INC(Causales[Puntaje Ponderado],Causales[[#This Row],[Puntaje Ponderado]],3)</f>
        <v>0.85199999999999998</v>
      </c>
      <c r="AI26" s="49" t="str">
        <f>+VLOOKUP(M26,Homolgacion9[[Causal Homologada]:[Driver]],2,0)</f>
        <v>Manejo y uso insustentable de las tierras para producción agrícola</v>
      </c>
      <c r="AJ26" s="2" t="str">
        <f t="shared" si="2"/>
        <v>Muy Alta</v>
      </c>
    </row>
    <row r="27" spans="2:36" x14ac:dyDescent="0.2">
      <c r="B27" s="1" t="s">
        <v>48</v>
      </c>
      <c r="C27" s="1" t="s">
        <v>21</v>
      </c>
      <c r="D27" s="1" t="str">
        <f>+VLOOKUP(F27,'DIV REGIONAL'!$F$4:$H$37,2,0)</f>
        <v>NORTE</v>
      </c>
      <c r="E27" s="1" t="str">
        <f>+VLOOKUP(F27,'DIV REGIONAL'!$F$4:$H$37,3,0)</f>
        <v>II. CIBAO SUR</v>
      </c>
      <c r="F27" s="1" t="s">
        <v>53</v>
      </c>
      <c r="G27" s="2">
        <v>2</v>
      </c>
      <c r="H27" s="1" t="s">
        <v>52</v>
      </c>
      <c r="I27" s="46" t="s">
        <v>848</v>
      </c>
      <c r="J27" s="2">
        <v>8</v>
      </c>
      <c r="K27" s="1" t="s">
        <v>3</v>
      </c>
      <c r="L27" s="1" t="s">
        <v>5</v>
      </c>
      <c r="M27" s="10" t="str">
        <f>+VLOOKUP(L27,Homolgacion9[[Causal]:[Causal Homologada]],2,0)</f>
        <v>Agricultura migratoria/subsistencia</v>
      </c>
      <c r="N27" s="47" t="str">
        <f>+Causales[[#This Row],[Provincia]]&amp;Causales[[#This Row],[Dinámica]]&amp;Causales[[#This Row],[Causal Homologada]]</f>
        <v>Sánchez RamírezDeforestaciónAgricultura migratoria/subsistencia</v>
      </c>
      <c r="O27" s="8">
        <v>3</v>
      </c>
      <c r="P27" s="8">
        <v>2</v>
      </c>
      <c r="Q27" s="8">
        <v>2</v>
      </c>
      <c r="R27" s="8">
        <v>1</v>
      </c>
      <c r="S27" s="8">
        <v>2</v>
      </c>
      <c r="T27" s="8">
        <v>1</v>
      </c>
      <c r="U27" s="8">
        <v>2</v>
      </c>
      <c r="V27" s="8">
        <v>3</v>
      </c>
      <c r="W27" s="8"/>
      <c r="X27" s="8">
        <f t="shared" si="0"/>
        <v>16</v>
      </c>
      <c r="Y27" s="39">
        <f t="shared" si="1"/>
        <v>2</v>
      </c>
      <c r="Z27" s="33">
        <v>6</v>
      </c>
      <c r="AA27" s="28"/>
      <c r="AB27" s="28">
        <f>+COUNTIFS(Causales[Causal Homologada],Causales[[#This Row],[Causal Homologada]])</f>
        <v>37</v>
      </c>
      <c r="AC27" s="28"/>
      <c r="AD27" s="28">
        <f>+COUNTIFS(Causales[Causal Homologada],Causales[[#This Row],[Causal Homologada]],Causales[Ranking],1,Causales[Dinámica],Causales[[#This Row],[Dinámica]])</f>
        <v>3</v>
      </c>
      <c r="AE27" s="28">
        <f>+COUNTIFS(Causales[Causal Homologada],Causales[[#This Row],[Causal Homologada]],Causales[Ranking],2,Causales[Dinámica],Causales[[#This Row],[Dinámica]])</f>
        <v>11</v>
      </c>
      <c r="AF27" s="28">
        <f>+Causales[[#This Row],[Conteo Rank]]*1+Causales[[#This Row],[Conteo Rank2]]*0.5</f>
        <v>8.5</v>
      </c>
      <c r="AG27" s="28">
        <f>+Causales[[#This Row],[Conteo Rank 1+2]]*0.8+Causales[[#This Row],[Puntaje Total]]*0.2</f>
        <v>10</v>
      </c>
      <c r="AH27" s="28">
        <f>+_xlfn.PERCENTRANK.INC(Causales[Puntaje Ponderado],Causales[[#This Row],[Puntaje Ponderado]],3)</f>
        <v>0.46500000000000002</v>
      </c>
      <c r="AI27" s="49" t="str">
        <f>+VLOOKUP(M27,Homolgacion9[[Causal Homologada]:[Driver]],2,0)</f>
        <v>Manejo y uso insustentable de las tierras para producción agrícola</v>
      </c>
      <c r="AJ27" s="2" t="str">
        <f t="shared" si="2"/>
        <v>Media</v>
      </c>
    </row>
    <row r="28" spans="2:36" x14ac:dyDescent="0.2">
      <c r="B28" s="1" t="s">
        <v>48</v>
      </c>
      <c r="C28" s="1" t="s">
        <v>21</v>
      </c>
      <c r="D28" s="1" t="str">
        <f>+VLOOKUP(F28,'DIV REGIONAL'!$F$4:$H$37,2,0)</f>
        <v>NORTE</v>
      </c>
      <c r="E28" s="1" t="str">
        <f>+VLOOKUP(F28,'DIV REGIONAL'!$F$4:$H$37,3,0)</f>
        <v>II. CIBAO SUR</v>
      </c>
      <c r="F28" s="1" t="s">
        <v>53</v>
      </c>
      <c r="G28" s="2">
        <v>2</v>
      </c>
      <c r="H28" s="1" t="s">
        <v>52</v>
      </c>
      <c r="I28" s="46" t="s">
        <v>848</v>
      </c>
      <c r="J28" s="2">
        <v>8</v>
      </c>
      <c r="K28" s="1" t="s">
        <v>3</v>
      </c>
      <c r="L28" s="1" t="s">
        <v>6</v>
      </c>
      <c r="M28" s="10" t="str">
        <f>+VLOOKUP(L28,Homolgacion9[[Causal]:[Causal Homologada]],2,0)</f>
        <v xml:space="preserve">Tala Ilegal de Bosque Natural </v>
      </c>
      <c r="N28" s="47" t="str">
        <f>+Causales[[#This Row],[Provincia]]&amp;Causales[[#This Row],[Dinámica]]&amp;Causales[[#This Row],[Causal Homologada]]</f>
        <v xml:space="preserve">Sánchez RamírezDeforestaciónTala Ilegal de Bosque Natural </v>
      </c>
      <c r="O28" s="8">
        <v>4</v>
      </c>
      <c r="P28" s="8">
        <v>4</v>
      </c>
      <c r="Q28" s="8">
        <v>5</v>
      </c>
      <c r="R28" s="8">
        <v>3</v>
      </c>
      <c r="S28" s="8">
        <v>2</v>
      </c>
      <c r="T28" s="8">
        <v>4</v>
      </c>
      <c r="U28" s="8">
        <v>2</v>
      </c>
      <c r="V28" s="8"/>
      <c r="W28" s="8"/>
      <c r="X28" s="8">
        <f t="shared" si="0"/>
        <v>24</v>
      </c>
      <c r="Y28" s="39">
        <f t="shared" si="1"/>
        <v>3.4285714285714284</v>
      </c>
      <c r="Z28" s="33">
        <v>1</v>
      </c>
      <c r="AA28" s="28"/>
      <c r="AB28" s="28">
        <f>+COUNTIFS(Causales[Causal Homologada],Causales[[#This Row],[Causal Homologada]])</f>
        <v>34</v>
      </c>
      <c r="AC28" s="28"/>
      <c r="AD28" s="28">
        <f>+COUNTIFS(Causales[Causal Homologada],Causales[[#This Row],[Causal Homologada]],Causales[Ranking],1,Causales[Dinámica],Causales[[#This Row],[Dinámica]])</f>
        <v>10</v>
      </c>
      <c r="AE28" s="28">
        <f>+COUNTIFS(Causales[Causal Homologada],Causales[[#This Row],[Causal Homologada]],Causales[Ranking],2,Causales[Dinámica],Causales[[#This Row],[Dinámica]])</f>
        <v>3</v>
      </c>
      <c r="AF28" s="28">
        <f>+Causales[[#This Row],[Conteo Rank]]*1+Causales[[#This Row],[Conteo Rank2]]*0.5</f>
        <v>11.5</v>
      </c>
      <c r="AG28" s="28">
        <f>+Causales[[#This Row],[Conteo Rank 1+2]]*0.8+Causales[[#This Row],[Puntaje Total]]*0.2</f>
        <v>14.000000000000002</v>
      </c>
      <c r="AH28" s="28">
        <f>+_xlfn.PERCENTRANK.INC(Causales[Puntaje Ponderado],Causales[[#This Row],[Puntaje Ponderado]],3)</f>
        <v>0.83599999999999997</v>
      </c>
      <c r="AI28" s="49" t="str">
        <f>+VLOOKUP(M28,Homolgacion9[[Causal Homologada]:[Driver]],2,0)</f>
        <v>Manejo y uso insustentable de las tierras forestales</v>
      </c>
      <c r="AJ28" s="2" t="str">
        <f t="shared" si="2"/>
        <v>Muy Alta</v>
      </c>
    </row>
    <row r="29" spans="2:36" x14ac:dyDescent="0.2">
      <c r="B29" s="1" t="s">
        <v>48</v>
      </c>
      <c r="C29" s="1" t="s">
        <v>21</v>
      </c>
      <c r="D29" s="1" t="str">
        <f>+VLOOKUP(F29,'DIV REGIONAL'!$F$4:$H$37,2,0)</f>
        <v>NORTE</v>
      </c>
      <c r="E29" s="1" t="str">
        <f>+VLOOKUP(F29,'DIV REGIONAL'!$F$4:$H$37,3,0)</f>
        <v>II. CIBAO SUR</v>
      </c>
      <c r="F29" s="1" t="s">
        <v>53</v>
      </c>
      <c r="G29" s="2">
        <v>2</v>
      </c>
      <c r="H29" s="1" t="s">
        <v>52</v>
      </c>
      <c r="I29" s="46" t="s">
        <v>848</v>
      </c>
      <c r="J29" s="2">
        <v>8</v>
      </c>
      <c r="K29" s="1" t="s">
        <v>3</v>
      </c>
      <c r="L29" s="1" t="s">
        <v>7</v>
      </c>
      <c r="M29" s="10" t="str">
        <f>+VLOOKUP(L29,Homolgacion9[[Causal]:[Causal Homologada]],2,0)</f>
        <v>Infraestructura</v>
      </c>
      <c r="N29" s="47" t="str">
        <f>+Causales[[#This Row],[Provincia]]&amp;Causales[[#This Row],[Dinámica]]&amp;Causales[[#This Row],[Causal Homologada]]</f>
        <v>Sánchez RamírezDeforestaciónInfraestructura</v>
      </c>
      <c r="O29" s="8">
        <v>2</v>
      </c>
      <c r="P29" s="8">
        <v>2</v>
      </c>
      <c r="Q29" s="8">
        <v>3</v>
      </c>
      <c r="R29" s="8">
        <v>2</v>
      </c>
      <c r="S29" s="8">
        <v>3</v>
      </c>
      <c r="T29" s="8">
        <v>2</v>
      </c>
      <c r="U29" s="8">
        <v>2</v>
      </c>
      <c r="V29" s="8">
        <v>2</v>
      </c>
      <c r="W29" s="8"/>
      <c r="X29" s="8">
        <f t="shared" si="0"/>
        <v>18</v>
      </c>
      <c r="Y29" s="39">
        <f t="shared" si="1"/>
        <v>2.25</v>
      </c>
      <c r="Z29" s="33">
        <v>5</v>
      </c>
      <c r="AA29" s="28"/>
      <c r="AB29" s="28">
        <f>+COUNTIFS(Causales[Causal Homologada],Causales[[#This Row],[Causal Homologada]])</f>
        <v>27</v>
      </c>
      <c r="AC29" s="28"/>
      <c r="AD29" s="28">
        <f>+COUNTIFS(Causales[Causal Homologada],Causales[[#This Row],[Causal Homologada]],Causales[Ranking],1,Causales[Dinámica],Causales[[#This Row],[Dinámica]])</f>
        <v>0</v>
      </c>
      <c r="AE29" s="28">
        <f>+COUNTIFS(Causales[Causal Homologada],Causales[[#This Row],[Causal Homologada]],Causales[Ranking],2,Causales[Dinámica],Causales[[#This Row],[Dinámica]])</f>
        <v>1</v>
      </c>
      <c r="AF29" s="28">
        <f>+Causales[[#This Row],[Conteo Rank]]*1+Causales[[#This Row],[Conteo Rank2]]*0.5</f>
        <v>0.5</v>
      </c>
      <c r="AG29" s="28">
        <f>+Causales[[#This Row],[Conteo Rank 1+2]]*0.8+Causales[[#This Row],[Puntaje Total]]*0.2</f>
        <v>4</v>
      </c>
      <c r="AH29" s="28">
        <f>+_xlfn.PERCENTRANK.INC(Causales[Puntaje Ponderado],Causales[[#This Row],[Puntaje Ponderado]],3)</f>
        <v>0.13900000000000001</v>
      </c>
      <c r="AI29" s="49" t="str">
        <f>+VLOOKUP(M29,Homolgacion9[[Causal Homologada]:[Driver]],2,0)</f>
        <v>Expansión de infraestructura productiva de tipo urbana, vial e industrial</v>
      </c>
      <c r="AJ29" s="2" t="str">
        <f t="shared" si="2"/>
        <v>Muy Baja</v>
      </c>
    </row>
    <row r="30" spans="2:36" x14ac:dyDescent="0.2">
      <c r="B30" s="1" t="s">
        <v>48</v>
      </c>
      <c r="C30" s="1" t="s">
        <v>21</v>
      </c>
      <c r="D30" s="1" t="str">
        <f>+VLOOKUP(F30,'DIV REGIONAL'!$F$4:$H$37,2,0)</f>
        <v>NORTE</v>
      </c>
      <c r="E30" s="1" t="str">
        <f>+VLOOKUP(F30,'DIV REGIONAL'!$F$4:$H$37,3,0)</f>
        <v>II. CIBAO SUR</v>
      </c>
      <c r="F30" s="1" t="s">
        <v>53</v>
      </c>
      <c r="G30" s="2">
        <v>2</v>
      </c>
      <c r="H30" s="1" t="s">
        <v>52</v>
      </c>
      <c r="I30" s="46" t="s">
        <v>848</v>
      </c>
      <c r="J30" s="2">
        <v>8</v>
      </c>
      <c r="K30" s="1" t="s">
        <v>3</v>
      </c>
      <c r="L30" s="1" t="s">
        <v>66</v>
      </c>
      <c r="M30" s="10" t="str">
        <f>+VLOOKUP(L30,Homolgacion9[[Causal]:[Causal Homologada]],2,0)</f>
        <v>Minería a cielo abierto</v>
      </c>
      <c r="N30" s="47" t="str">
        <f>+Causales[[#This Row],[Provincia]]&amp;Causales[[#This Row],[Dinámica]]&amp;Causales[[#This Row],[Causal Homologada]]</f>
        <v>Sánchez RamírezDeforestaciónMinería a cielo abierto</v>
      </c>
      <c r="O30" s="8">
        <v>2</v>
      </c>
      <c r="P30" s="8">
        <v>2</v>
      </c>
      <c r="Q30" s="8">
        <v>4</v>
      </c>
      <c r="R30" s="8">
        <v>4</v>
      </c>
      <c r="S30" s="8">
        <v>2</v>
      </c>
      <c r="T30" s="8">
        <v>2</v>
      </c>
      <c r="U30" s="8">
        <v>2</v>
      </c>
      <c r="V30" s="8">
        <v>2</v>
      </c>
      <c r="W30" s="8"/>
      <c r="X30" s="8">
        <f t="shared" si="0"/>
        <v>20</v>
      </c>
      <c r="Y30" s="39">
        <f t="shared" si="1"/>
        <v>2.5</v>
      </c>
      <c r="Z30" s="33">
        <v>3</v>
      </c>
      <c r="AA30" s="28"/>
      <c r="AB30" s="28">
        <f>+COUNTIFS(Causales[Causal Homologada],Causales[[#This Row],[Causal Homologada]])</f>
        <v>24</v>
      </c>
      <c r="AC30" s="28"/>
      <c r="AD30" s="28">
        <f>+COUNTIFS(Causales[Causal Homologada],Causales[[#This Row],[Causal Homologada]],Causales[Ranking],1,Causales[Dinámica],Causales[[#This Row],[Dinámica]])</f>
        <v>4</v>
      </c>
      <c r="AE30" s="28">
        <f>+COUNTIFS(Causales[Causal Homologada],Causales[[#This Row],[Causal Homologada]],Causales[Ranking],2,Causales[Dinámica],Causales[[#This Row],[Dinámica]])</f>
        <v>3</v>
      </c>
      <c r="AF30" s="28">
        <f>+Causales[[#This Row],[Conteo Rank]]*1+Causales[[#This Row],[Conteo Rank2]]*0.5</f>
        <v>5.5</v>
      </c>
      <c r="AG30" s="28">
        <f>+Causales[[#This Row],[Conteo Rank 1+2]]*0.8+Causales[[#This Row],[Puntaje Total]]*0.2</f>
        <v>8.4</v>
      </c>
      <c r="AH30" s="28">
        <f>+_xlfn.PERCENTRANK.INC(Causales[Puntaje Ponderado],Causales[[#This Row],[Puntaje Ponderado]],3)</f>
        <v>0.38</v>
      </c>
      <c r="AI30" s="49" t="str">
        <f>+VLOOKUP(M30,Homolgacion9[[Causal Homologada]:[Driver]],2,0)</f>
        <v>Minería a cielo abierto</v>
      </c>
      <c r="AJ30" s="2" t="str">
        <f t="shared" si="2"/>
        <v>Baja</v>
      </c>
    </row>
    <row r="31" spans="2:36" x14ac:dyDescent="0.2">
      <c r="B31" s="1" t="s">
        <v>48</v>
      </c>
      <c r="C31" s="1" t="s">
        <v>21</v>
      </c>
      <c r="D31" s="1" t="str">
        <f>+VLOOKUP(F31,'DIV REGIONAL'!$F$4:$H$37,2,0)</f>
        <v>NORTE</v>
      </c>
      <c r="E31" s="1" t="str">
        <f>+VLOOKUP(F31,'DIV REGIONAL'!$F$4:$H$37,3,0)</f>
        <v>II. CIBAO SUR</v>
      </c>
      <c r="F31" s="1" t="s">
        <v>53</v>
      </c>
      <c r="G31" s="2">
        <v>2</v>
      </c>
      <c r="H31" s="1" t="s">
        <v>52</v>
      </c>
      <c r="I31" s="46" t="s">
        <v>848</v>
      </c>
      <c r="J31" s="2">
        <v>8</v>
      </c>
      <c r="K31" s="1" t="s">
        <v>15</v>
      </c>
      <c r="L31" s="1" t="s">
        <v>67</v>
      </c>
      <c r="M31" s="10" t="str">
        <f>+VLOOKUP(L31,Homolgacion9[[Causal]:[Causal Homologada]],2,0)</f>
        <v>Crecimiento Poblacional</v>
      </c>
      <c r="N31" s="47" t="str">
        <f>+Causales[[#This Row],[Provincia]]&amp;Causales[[#This Row],[Dinámica]]&amp;Causales[[#This Row],[Causal Homologada]]</f>
        <v>Sánchez RamírezCausas IndirectasCrecimiento Poblacional</v>
      </c>
      <c r="O31" s="8">
        <v>2</v>
      </c>
      <c r="P31" s="8">
        <v>2</v>
      </c>
      <c r="Q31" s="8">
        <v>3</v>
      </c>
      <c r="R31" s="8">
        <v>3</v>
      </c>
      <c r="S31" s="8">
        <v>2</v>
      </c>
      <c r="T31" s="8">
        <v>2</v>
      </c>
      <c r="U31" s="8">
        <v>2</v>
      </c>
      <c r="V31" s="8">
        <v>2</v>
      </c>
      <c r="W31" s="8"/>
      <c r="X31" s="8">
        <f t="shared" si="0"/>
        <v>18</v>
      </c>
      <c r="Y31" s="39">
        <f t="shared" si="1"/>
        <v>2.25</v>
      </c>
      <c r="Z31" s="33">
        <v>5</v>
      </c>
      <c r="AA31" s="28"/>
      <c r="AB31" s="28">
        <f>+COUNTIFS(Causales[Causal Homologada],Causales[[#This Row],[Causal Homologada]])</f>
        <v>3</v>
      </c>
      <c r="AC31" s="28"/>
      <c r="AD31" s="28">
        <f>+COUNTIFS(Causales[Causal Homologada],Causales[[#This Row],[Causal Homologada]],Causales[Ranking],1,Causales[Dinámica],Causales[[#This Row],[Dinámica]])</f>
        <v>0</v>
      </c>
      <c r="AE31" s="28">
        <f>+COUNTIFS(Causales[Causal Homologada],Causales[[#This Row],[Causal Homologada]],Causales[Ranking],2,Causales[Dinámica],Causales[[#This Row],[Dinámica]])</f>
        <v>2</v>
      </c>
      <c r="AF31" s="28">
        <f>+Causales[[#This Row],[Conteo Rank]]*1+Causales[[#This Row],[Conteo Rank2]]*0.5</f>
        <v>1</v>
      </c>
      <c r="AG31" s="28">
        <f>+Causales[[#This Row],[Conteo Rank 1+2]]*0.8+Causales[[#This Row],[Puntaje Total]]*0.2</f>
        <v>4.4000000000000004</v>
      </c>
      <c r="AH31" s="28">
        <f>+_xlfn.PERCENTRANK.INC(Causales[Puntaje Ponderado],Causales[[#This Row],[Puntaje Ponderado]],3)</f>
        <v>0.152</v>
      </c>
      <c r="AI31" s="49" t="str">
        <f>+VLOOKUP(M31,Homolgacion9[[Causal Homologada]:[Driver]],2,0)</f>
        <v>Expansión de infraestructura productiva de tipo urbana, vial e industrial</v>
      </c>
      <c r="AJ31" s="2" t="str">
        <f t="shared" si="2"/>
        <v>Muy Baja</v>
      </c>
    </row>
    <row r="32" spans="2:36" x14ac:dyDescent="0.2">
      <c r="B32" s="1" t="s">
        <v>48</v>
      </c>
      <c r="C32" s="1" t="s">
        <v>21</v>
      </c>
      <c r="D32" s="1" t="str">
        <f>+VLOOKUP(F32,'DIV REGIONAL'!$F$4:$H$37,2,0)</f>
        <v>NORTE</v>
      </c>
      <c r="E32" s="1" t="str">
        <f>+VLOOKUP(F32,'DIV REGIONAL'!$F$4:$H$37,3,0)</f>
        <v>II. CIBAO SUR</v>
      </c>
      <c r="F32" s="1" t="s">
        <v>53</v>
      </c>
      <c r="G32" s="2">
        <v>2</v>
      </c>
      <c r="H32" s="1" t="s">
        <v>52</v>
      </c>
      <c r="I32" s="46" t="s">
        <v>848</v>
      </c>
      <c r="J32" s="2">
        <v>8</v>
      </c>
      <c r="K32" s="1" t="s">
        <v>3</v>
      </c>
      <c r="L32" s="1" t="s">
        <v>60</v>
      </c>
      <c r="M32" s="10" t="str">
        <f>+VLOOKUP(L32,Homolgacion9[[Causal]:[Causal Homologada]],2,0)</f>
        <v>Ganadería Comercial</v>
      </c>
      <c r="N32" s="47" t="str">
        <f>+Causales[[#This Row],[Provincia]]&amp;Causales[[#This Row],[Dinámica]]&amp;Causales[[#This Row],[Causal Homologada]]</f>
        <v>Sánchez RamírezDeforestaciónGanadería Comercial</v>
      </c>
      <c r="O32" s="8">
        <v>3</v>
      </c>
      <c r="P32" s="8">
        <v>2</v>
      </c>
      <c r="Q32" s="8">
        <v>3</v>
      </c>
      <c r="R32" s="8">
        <v>3</v>
      </c>
      <c r="S32" s="8">
        <v>4</v>
      </c>
      <c r="T32" s="8">
        <v>4</v>
      </c>
      <c r="U32" s="8">
        <v>3</v>
      </c>
      <c r="V32" s="8">
        <v>3</v>
      </c>
      <c r="W32" s="8"/>
      <c r="X32" s="8">
        <f t="shared" si="0"/>
        <v>25</v>
      </c>
      <c r="Y32" s="39">
        <f t="shared" si="1"/>
        <v>3.125</v>
      </c>
      <c r="Z32" s="33">
        <v>2</v>
      </c>
      <c r="AA32" s="28"/>
      <c r="AB32" s="28">
        <f>+COUNTIFS(Causales[Causal Homologada],Causales[[#This Row],[Causal Homologada]])</f>
        <v>28</v>
      </c>
      <c r="AC32" s="28"/>
      <c r="AD32" s="28">
        <f>+COUNTIFS(Causales[Causal Homologada],Causales[[#This Row],[Causal Homologada]],Causales[Ranking],1,Causales[Dinámica],Causales[[#This Row],[Dinámica]])</f>
        <v>11</v>
      </c>
      <c r="AE32" s="28">
        <f>+COUNTIFS(Causales[Causal Homologada],Causales[[#This Row],[Causal Homologada]],Causales[Ranking],2,Causales[Dinámica],Causales[[#This Row],[Dinámica]])</f>
        <v>3</v>
      </c>
      <c r="AF32" s="28">
        <f>+Causales[[#This Row],[Conteo Rank]]*1+Causales[[#This Row],[Conteo Rank2]]*0.5</f>
        <v>12.5</v>
      </c>
      <c r="AG32" s="28">
        <f>+Causales[[#This Row],[Conteo Rank 1+2]]*0.8+Causales[[#This Row],[Puntaje Total]]*0.2</f>
        <v>15</v>
      </c>
      <c r="AH32" s="28">
        <f>+_xlfn.PERCENTRANK.INC(Causales[Puntaje Ponderado],Causales[[#This Row],[Puntaje Ponderado]],3)</f>
        <v>0.91900000000000004</v>
      </c>
      <c r="AI32" s="49" t="str">
        <f>+VLOOKUP(M32,Homolgacion9[[Causal Homologada]:[Driver]],2,0)</f>
        <v>Manejo y uso insustentable de las tierras para producción ganadera</v>
      </c>
      <c r="AJ32" s="2" t="str">
        <f t="shared" si="2"/>
        <v>Muy Alta</v>
      </c>
    </row>
    <row r="33" spans="2:36" x14ac:dyDescent="0.2">
      <c r="B33" s="1" t="s">
        <v>48</v>
      </c>
      <c r="C33" s="1" t="s">
        <v>21</v>
      </c>
      <c r="D33" s="1" t="str">
        <f>+VLOOKUP(F33,'DIV REGIONAL'!$F$4:$H$37,2,0)</f>
        <v>NORTE</v>
      </c>
      <c r="E33" s="1" t="str">
        <f>+VLOOKUP(F33,'DIV REGIONAL'!$F$4:$H$37,3,0)</f>
        <v>II. CIBAO SUR</v>
      </c>
      <c r="F33" s="1" t="s">
        <v>53</v>
      </c>
      <c r="G33" s="2">
        <v>2</v>
      </c>
      <c r="H33" s="1" t="s">
        <v>52</v>
      </c>
      <c r="I33" s="46" t="s">
        <v>848</v>
      </c>
      <c r="J33" s="2">
        <v>8</v>
      </c>
      <c r="K33" s="1" t="s">
        <v>15</v>
      </c>
      <c r="L33" s="1" t="s">
        <v>68</v>
      </c>
      <c r="M33" s="10" t="str">
        <f>+VLOOKUP(L33,Homolgacion9[[Causal]:[Causal Homologada]],2,0)</f>
        <v>Pobreza -Desempleo</v>
      </c>
      <c r="N33" s="47" t="str">
        <f>+Causales[[#This Row],[Provincia]]&amp;Causales[[#This Row],[Dinámica]]&amp;Causales[[#This Row],[Causal Homologada]]</f>
        <v>Sánchez RamírezCausas IndirectasPobreza -Desempleo</v>
      </c>
      <c r="O33" s="8">
        <v>2</v>
      </c>
      <c r="P33" s="8">
        <v>1</v>
      </c>
      <c r="Q33" s="8">
        <v>2</v>
      </c>
      <c r="R33" s="8">
        <v>1</v>
      </c>
      <c r="S33" s="8">
        <v>3</v>
      </c>
      <c r="T33" s="8">
        <v>3</v>
      </c>
      <c r="U33" s="8">
        <v>3</v>
      </c>
      <c r="V33" s="8">
        <v>3</v>
      </c>
      <c r="W33" s="8"/>
      <c r="X33" s="8">
        <f t="shared" si="0"/>
        <v>18</v>
      </c>
      <c r="Y33" s="39">
        <f t="shared" si="1"/>
        <v>2.25</v>
      </c>
      <c r="Z33" s="33">
        <v>5</v>
      </c>
      <c r="AA33" s="28"/>
      <c r="AB33" s="28">
        <f>+COUNTIFS(Causales[Causal Homologada],Causales[[#This Row],[Causal Homologada]])</f>
        <v>25</v>
      </c>
      <c r="AC33" s="28"/>
      <c r="AD33" s="28">
        <f>+COUNTIFS(Causales[Causal Homologada],Causales[[#This Row],[Causal Homologada]],Causales[Ranking],1,Causales[Dinámica],Causales[[#This Row],[Dinámica]])</f>
        <v>2</v>
      </c>
      <c r="AE33" s="28">
        <f>+COUNTIFS(Causales[Causal Homologada],Causales[[#This Row],[Causal Homologada]],Causales[Ranking],2,Causales[Dinámica],Causales[[#This Row],[Dinámica]])</f>
        <v>4</v>
      </c>
      <c r="AF33" s="28">
        <f>+Causales[[#This Row],[Conteo Rank]]*1+Causales[[#This Row],[Conteo Rank2]]*0.5</f>
        <v>4</v>
      </c>
      <c r="AG33" s="28">
        <f>+Causales[[#This Row],[Conteo Rank 1+2]]*0.8+Causales[[#This Row],[Puntaje Total]]*0.2</f>
        <v>6.8000000000000007</v>
      </c>
      <c r="AH33" s="28">
        <f>+_xlfn.PERCENTRANK.INC(Causales[Puntaje Ponderado],Causales[[#This Row],[Puntaje Ponderado]],3)</f>
        <v>0.314</v>
      </c>
      <c r="AI33" s="49" t="str">
        <f>+VLOOKUP(M33,Homolgacion9[[Causal Homologada]:[Driver]],2,0)</f>
        <v>Pobreza e Inequidad Social</v>
      </c>
      <c r="AJ33" s="2" t="str">
        <f t="shared" si="2"/>
        <v>Baja</v>
      </c>
    </row>
    <row r="34" spans="2:36" x14ac:dyDescent="0.2">
      <c r="B34" s="1" t="s">
        <v>48</v>
      </c>
      <c r="C34" s="1" t="s">
        <v>21</v>
      </c>
      <c r="D34" s="1" t="str">
        <f>+VLOOKUP(F34,'DIV REGIONAL'!$F$4:$H$37,2,0)</f>
        <v>NORTE</v>
      </c>
      <c r="E34" s="1" t="str">
        <f>+VLOOKUP(F34,'DIV REGIONAL'!$F$4:$H$37,3,0)</f>
        <v>II. CIBAO SUR</v>
      </c>
      <c r="F34" s="1" t="s">
        <v>53</v>
      </c>
      <c r="G34" s="2">
        <v>2</v>
      </c>
      <c r="H34" s="1" t="s">
        <v>52</v>
      </c>
      <c r="I34" s="46" t="s">
        <v>848</v>
      </c>
      <c r="J34" s="2">
        <v>8</v>
      </c>
      <c r="K34" s="1" t="s">
        <v>3</v>
      </c>
      <c r="L34" s="1" t="s">
        <v>69</v>
      </c>
      <c r="M34" s="10" t="str">
        <f>+VLOOKUP(L34,Homolgacion9[[Causal]:[Causal Homologada]],2,0)</f>
        <v>Extracción de Madera Leña/Carbón</v>
      </c>
      <c r="N34" s="47" t="str">
        <f>+Causales[[#This Row],[Provincia]]&amp;Causales[[#This Row],[Dinámica]]&amp;Causales[[#This Row],[Causal Homologada]]</f>
        <v>Sánchez RamírezDeforestaciónExtracción de Madera Leña/Carbón</v>
      </c>
      <c r="O34" s="8">
        <v>2</v>
      </c>
      <c r="P34" s="8">
        <v>2</v>
      </c>
      <c r="Q34" s="8">
        <v>2</v>
      </c>
      <c r="R34" s="8">
        <v>2</v>
      </c>
      <c r="S34" s="8">
        <v>3</v>
      </c>
      <c r="T34" s="8">
        <v>2</v>
      </c>
      <c r="U34" s="8">
        <v>4</v>
      </c>
      <c r="V34" s="8">
        <v>2</v>
      </c>
      <c r="W34" s="8"/>
      <c r="X34" s="8">
        <f t="shared" si="0"/>
        <v>19</v>
      </c>
      <c r="Y34" s="39">
        <f t="shared" si="1"/>
        <v>2.375</v>
      </c>
      <c r="Z34" s="33">
        <v>4</v>
      </c>
      <c r="AA34" s="28"/>
      <c r="AB34" s="28">
        <f>+COUNTIFS(Causales[Causal Homologada],Causales[[#This Row],[Causal Homologada]])</f>
        <v>31</v>
      </c>
      <c r="AC34" s="28"/>
      <c r="AD34" s="28">
        <f>+COUNTIFS(Causales[Causal Homologada],Causales[[#This Row],[Causal Homologada]],Causales[Ranking],1,Causales[Dinámica],Causales[[#This Row],[Dinámica]])</f>
        <v>0</v>
      </c>
      <c r="AE34" s="28">
        <f>+COUNTIFS(Causales[Causal Homologada],Causales[[#This Row],[Causal Homologada]],Causales[Ranking],2,Causales[Dinámica],Causales[[#This Row],[Dinámica]])</f>
        <v>0</v>
      </c>
      <c r="AF34" s="28">
        <f>+Causales[[#This Row],[Conteo Rank]]*1+Causales[[#This Row],[Conteo Rank2]]*0.5</f>
        <v>0</v>
      </c>
      <c r="AG34" s="28">
        <f>+Causales[[#This Row],[Conteo Rank 1+2]]*0.8+Causales[[#This Row],[Puntaje Total]]*0.2</f>
        <v>3.8000000000000003</v>
      </c>
      <c r="AH34" s="28">
        <f>+_xlfn.PERCENTRANK.INC(Causales[Puntaje Ponderado],Causales[[#This Row],[Puntaje Ponderado]],3)</f>
        <v>0.13200000000000001</v>
      </c>
      <c r="AI34" s="49" t="str">
        <f>+VLOOKUP(M34,Homolgacion9[[Causal Homologada]:[Driver]],2,0)</f>
        <v>Manejo y uso insustentable de las tierras forestales</v>
      </c>
      <c r="AJ34" s="2" t="str">
        <f t="shared" si="2"/>
        <v>Muy Baja</v>
      </c>
    </row>
    <row r="35" spans="2:36" x14ac:dyDescent="0.2">
      <c r="B35" s="1" t="s">
        <v>48</v>
      </c>
      <c r="C35" s="1" t="s">
        <v>21</v>
      </c>
      <c r="D35" s="1" t="str">
        <f>+VLOOKUP(F35,'DIV REGIONAL'!$F$4:$H$37,2,0)</f>
        <v>NORTE</v>
      </c>
      <c r="E35" s="1" t="str">
        <f>+VLOOKUP(F35,'DIV REGIONAL'!$F$4:$H$37,3,0)</f>
        <v>II. CIBAO SUR</v>
      </c>
      <c r="F35" s="1" t="s">
        <v>53</v>
      </c>
      <c r="G35" s="2">
        <v>2</v>
      </c>
      <c r="H35" s="1" t="s">
        <v>52</v>
      </c>
      <c r="I35" s="46" t="s">
        <v>848</v>
      </c>
      <c r="J35" s="2">
        <v>8</v>
      </c>
      <c r="K35" s="1" t="s">
        <v>3</v>
      </c>
      <c r="L35" s="1" t="s">
        <v>70</v>
      </c>
      <c r="M35" s="10" t="str">
        <f>+VLOOKUP(L35,Homolgacion9[[Causal]:[Causal Homologada]],2,0)</f>
        <v>Insumos Energéticos (Biomasa)</v>
      </c>
      <c r="N35" s="47" t="str">
        <f>+Causales[[#This Row],[Provincia]]&amp;Causales[[#This Row],[Dinámica]]&amp;Causales[[#This Row],[Causal Homologada]]</f>
        <v>Sánchez RamírezDeforestaciónInsumos Energéticos (Biomasa)</v>
      </c>
      <c r="O35" s="14">
        <v>2</v>
      </c>
      <c r="P35" s="8">
        <v>3</v>
      </c>
      <c r="Q35" s="8">
        <v>2</v>
      </c>
      <c r="R35" s="8">
        <v>2</v>
      </c>
      <c r="S35" s="8">
        <v>2</v>
      </c>
      <c r="T35" s="8">
        <v>2</v>
      </c>
      <c r="U35" s="8">
        <v>2</v>
      </c>
      <c r="V35" s="8"/>
      <c r="W35" s="8"/>
      <c r="X35" s="8">
        <f t="shared" si="0"/>
        <v>15</v>
      </c>
      <c r="Y35" s="39">
        <f>+IFERROR(X35/COUNT(O35:W35),"")</f>
        <v>2.1428571428571428</v>
      </c>
      <c r="Z35" s="34"/>
      <c r="AA35" s="28"/>
      <c r="AB35" s="28">
        <f>+COUNTIFS(Causales[Causal Homologada],Causales[[#This Row],[Causal Homologada]])</f>
        <v>3</v>
      </c>
      <c r="AC35" s="28"/>
      <c r="AD35" s="28">
        <f>+COUNTIFS(Causales[Causal Homologada],Causales[[#This Row],[Causal Homologada]],Causales[Ranking],1,Causales[Dinámica],Causales[[#This Row],[Dinámica]])</f>
        <v>0</v>
      </c>
      <c r="AE35" s="28">
        <f>+COUNTIFS(Causales[Causal Homologada],Causales[[#This Row],[Causal Homologada]],Causales[Ranking],2,Causales[Dinámica],Causales[[#This Row],[Dinámica]])</f>
        <v>0</v>
      </c>
      <c r="AF35" s="28">
        <f>+Causales[[#This Row],[Conteo Rank]]*1+Causales[[#This Row],[Conteo Rank2]]*0.5</f>
        <v>0</v>
      </c>
      <c r="AG35" s="28">
        <f>+Causales[[#This Row],[Conteo Rank 1+2]]*0.8+Causales[[#This Row],[Puntaje Total]]*0.2</f>
        <v>3</v>
      </c>
      <c r="AH35" s="28">
        <f>+_xlfn.PERCENTRANK.INC(Causales[Puntaje Ponderado],Causales[[#This Row],[Puntaje Ponderado]],3)</f>
        <v>0.08</v>
      </c>
      <c r="AI35" s="49" t="str">
        <f>+VLOOKUP(M35,Homolgacion9[[Causal Homologada]:[Driver]],2,0)</f>
        <v>Plagas, enfermedades en introducción de especies invasoras exóticas</v>
      </c>
      <c r="AJ35" s="2" t="str">
        <f t="shared" si="2"/>
        <v>Muy Baja</v>
      </c>
    </row>
    <row r="36" spans="2:36" x14ac:dyDescent="0.2">
      <c r="B36" s="1" t="s">
        <v>48</v>
      </c>
      <c r="C36" s="1" t="s">
        <v>21</v>
      </c>
      <c r="D36" s="1" t="str">
        <f>+VLOOKUP(F36,'DIV REGIONAL'!$F$4:$H$37,2,0)</f>
        <v>NORTE</v>
      </c>
      <c r="E36" s="1" t="str">
        <f>+VLOOKUP(F36,'DIV REGIONAL'!$F$4:$H$37,3,0)</f>
        <v>II. CIBAO SUR</v>
      </c>
      <c r="F36" s="1" t="s">
        <v>53</v>
      </c>
      <c r="G36" s="2">
        <v>2</v>
      </c>
      <c r="H36" s="1" t="s">
        <v>52</v>
      </c>
      <c r="I36" s="46" t="s">
        <v>848</v>
      </c>
      <c r="J36" s="2">
        <v>8</v>
      </c>
      <c r="K36" s="1" t="s">
        <v>10</v>
      </c>
      <c r="L36" s="1" t="s">
        <v>71</v>
      </c>
      <c r="M36" s="10" t="str">
        <f>+VLOOKUP(L36,Homolgacion9[[Causal]:[Causal Homologada]],2,0)</f>
        <v>Planes de Manejo mal gestionados/mal ejecutados</v>
      </c>
      <c r="N36" s="47" t="str">
        <f>+Causales[[#This Row],[Provincia]]&amp;Causales[[#This Row],[Dinámica]]&amp;Causales[[#This Row],[Causal Homologada]]</f>
        <v>Sánchez RamírezDegradaciónPlanes de Manejo mal gestionados/mal ejecutados</v>
      </c>
      <c r="O36" s="8">
        <v>2</v>
      </c>
      <c r="P36" s="8">
        <v>3</v>
      </c>
      <c r="Q36" s="8">
        <v>2</v>
      </c>
      <c r="R36" s="8">
        <v>2</v>
      </c>
      <c r="S36" s="8">
        <v>2</v>
      </c>
      <c r="T36" s="8">
        <v>2</v>
      </c>
      <c r="U36" s="8">
        <v>3</v>
      </c>
      <c r="V36" s="8"/>
      <c r="W36" s="8"/>
      <c r="X36" s="8">
        <f t="shared" si="0"/>
        <v>16</v>
      </c>
      <c r="Y36" s="39">
        <f t="shared" si="1"/>
        <v>2.2857142857142856</v>
      </c>
      <c r="Z36" s="34">
        <v>2</v>
      </c>
      <c r="AA36" s="28"/>
      <c r="AB36" s="28">
        <f>+COUNTIFS(Causales[Causal Homologada],Causales[[#This Row],[Causal Homologada]])</f>
        <v>33</v>
      </c>
      <c r="AC36" s="28"/>
      <c r="AD36" s="28">
        <f>+COUNTIFS(Causales[Causal Homologada],Causales[[#This Row],[Causal Homologada]],Causales[Ranking],1,Causales[Dinámica],Causales[[#This Row],[Dinámica]])</f>
        <v>9</v>
      </c>
      <c r="AE36" s="28">
        <f>+COUNTIFS(Causales[Causal Homologada],Causales[[#This Row],[Causal Homologada]],Causales[Ranking],2,Causales[Dinámica],Causales[[#This Row],[Dinámica]])</f>
        <v>4</v>
      </c>
      <c r="AF36" s="28">
        <f>+Causales[[#This Row],[Conteo Rank]]*1+Causales[[#This Row],[Conteo Rank2]]*0.5</f>
        <v>11</v>
      </c>
      <c r="AG36" s="28">
        <f>+Causales[[#This Row],[Conteo Rank 1+2]]*0.8+Causales[[#This Row],[Puntaje Total]]*0.2</f>
        <v>12</v>
      </c>
      <c r="AH36" s="28">
        <f>+_xlfn.PERCENTRANK.INC(Causales[Puntaje Ponderado],Causales[[#This Row],[Puntaje Ponderado]],3)</f>
        <v>0.621</v>
      </c>
      <c r="AI36" s="49" t="str">
        <f>+VLOOKUP(M36,Homolgacion9[[Causal Homologada]:[Driver]],2,0)</f>
        <v>Manejo y uso insustentable de las tierras forestales</v>
      </c>
      <c r="AJ36" s="2" t="str">
        <f t="shared" si="2"/>
        <v>Alta</v>
      </c>
    </row>
    <row r="37" spans="2:36" x14ac:dyDescent="0.2">
      <c r="B37" s="1" t="s">
        <v>48</v>
      </c>
      <c r="C37" s="1" t="s">
        <v>21</v>
      </c>
      <c r="D37" s="1" t="str">
        <f>+VLOOKUP(F37,'DIV REGIONAL'!$F$4:$H$37,2,0)</f>
        <v>NORTE</v>
      </c>
      <c r="E37" s="1" t="str">
        <f>+VLOOKUP(F37,'DIV REGIONAL'!$F$4:$H$37,3,0)</f>
        <v>II. CIBAO SUR</v>
      </c>
      <c r="F37" s="1" t="s">
        <v>53</v>
      </c>
      <c r="G37" s="2">
        <v>2</v>
      </c>
      <c r="H37" s="1" t="s">
        <v>52</v>
      </c>
      <c r="I37" s="46" t="s">
        <v>848</v>
      </c>
      <c r="J37" s="2">
        <v>8</v>
      </c>
      <c r="K37" s="1" t="s">
        <v>10</v>
      </c>
      <c r="L37" s="1" t="s">
        <v>11</v>
      </c>
      <c r="M37" s="10" t="str">
        <f>+VLOOKUP(L37,Homolgacion9[[Causal]:[Causal Homologada]],2,0)</f>
        <v>Incendios Mediana y Baja Intensidad</v>
      </c>
      <c r="N37" s="47" t="str">
        <f>+Causales[[#This Row],[Provincia]]&amp;Causales[[#This Row],[Dinámica]]&amp;Causales[[#This Row],[Causal Homologada]]</f>
        <v>Sánchez RamírezDegradaciónIncendios Mediana y Baja Intensidad</v>
      </c>
      <c r="O37" s="8">
        <v>2</v>
      </c>
      <c r="P37" s="8">
        <v>1</v>
      </c>
      <c r="Q37" s="8">
        <v>1</v>
      </c>
      <c r="R37" s="8">
        <v>2</v>
      </c>
      <c r="S37" s="8">
        <v>2</v>
      </c>
      <c r="T37" s="8">
        <v>2</v>
      </c>
      <c r="U37" s="8">
        <v>2</v>
      </c>
      <c r="V37" s="8">
        <v>3</v>
      </c>
      <c r="W37" s="8"/>
      <c r="X37" s="8">
        <f t="shared" si="0"/>
        <v>15</v>
      </c>
      <c r="Y37" s="39">
        <f t="shared" si="1"/>
        <v>1.875</v>
      </c>
      <c r="Z37" s="34">
        <v>4</v>
      </c>
      <c r="AA37" s="28"/>
      <c r="AB37" s="28">
        <f>+COUNTIFS(Causales[Causal Homologada],Causales[[#This Row],[Causal Homologada]])</f>
        <v>30</v>
      </c>
      <c r="AC37" s="28"/>
      <c r="AD37" s="28">
        <f>+COUNTIFS(Causales[Causal Homologada],Causales[[#This Row],[Causal Homologada]],Causales[Ranking],1,Causales[Dinámica],Causales[[#This Row],[Dinámica]])</f>
        <v>1</v>
      </c>
      <c r="AE37" s="28">
        <f>+COUNTIFS(Causales[Causal Homologada],Causales[[#This Row],[Causal Homologada]],Causales[Ranking],2,Causales[Dinámica],Causales[[#This Row],[Dinámica]])</f>
        <v>7</v>
      </c>
      <c r="AF37" s="28">
        <f>+Causales[[#This Row],[Conteo Rank]]*1+Causales[[#This Row],[Conteo Rank2]]*0.5</f>
        <v>4.5</v>
      </c>
      <c r="AG37" s="28">
        <f>+Causales[[#This Row],[Conteo Rank 1+2]]*0.8+Causales[[#This Row],[Puntaje Total]]*0.2</f>
        <v>6.6</v>
      </c>
      <c r="AH37" s="28">
        <f>+_xlfn.PERCENTRANK.INC(Causales[Puntaje Ponderado],Causales[[#This Row],[Puntaje Ponderado]],3)</f>
        <v>0.30099999999999999</v>
      </c>
      <c r="AI37" s="49" t="str">
        <f>+VLOOKUP(M37,Homolgacion9[[Causal Homologada]:[Driver]],2,0)</f>
        <v>Incendios Forestales</v>
      </c>
      <c r="AJ37" s="2" t="str">
        <f t="shared" si="2"/>
        <v>Baja</v>
      </c>
    </row>
    <row r="38" spans="2:36" x14ac:dyDescent="0.2">
      <c r="B38" s="1" t="s">
        <v>48</v>
      </c>
      <c r="C38" s="1" t="s">
        <v>21</v>
      </c>
      <c r="D38" s="1" t="str">
        <f>+VLOOKUP(F38,'DIV REGIONAL'!$F$4:$H$37,2,0)</f>
        <v>NORTE</v>
      </c>
      <c r="E38" s="1" t="str">
        <f>+VLOOKUP(F38,'DIV REGIONAL'!$F$4:$H$37,3,0)</f>
        <v>II. CIBAO SUR</v>
      </c>
      <c r="F38" s="1" t="s">
        <v>53</v>
      </c>
      <c r="G38" s="2">
        <v>2</v>
      </c>
      <c r="H38" s="1" t="s">
        <v>52</v>
      </c>
      <c r="I38" s="46" t="s">
        <v>848</v>
      </c>
      <c r="J38" s="2">
        <v>8</v>
      </c>
      <c r="K38" s="1" t="s">
        <v>10</v>
      </c>
      <c r="L38" s="1" t="s">
        <v>12</v>
      </c>
      <c r="M38" s="10" t="str">
        <f>+VLOOKUP(L38,Homolgacion9[[Causal]:[Causal Homologada]],2,0)</f>
        <v>Pastoreo de ganado en bosques</v>
      </c>
      <c r="N38" s="47" t="str">
        <f>+Causales[[#This Row],[Provincia]]&amp;Causales[[#This Row],[Dinámica]]&amp;Causales[[#This Row],[Causal Homologada]]</f>
        <v>Sánchez RamírezDegradaciónPastoreo de ganado en bosques</v>
      </c>
      <c r="O38" s="8">
        <v>2</v>
      </c>
      <c r="P38" s="8">
        <v>2</v>
      </c>
      <c r="Q38" s="8">
        <v>2</v>
      </c>
      <c r="R38" s="8">
        <v>3</v>
      </c>
      <c r="S38" s="8">
        <v>2</v>
      </c>
      <c r="T38" s="8">
        <v>2</v>
      </c>
      <c r="U38" s="8">
        <v>2</v>
      </c>
      <c r="V38" s="8">
        <v>2</v>
      </c>
      <c r="W38" s="8"/>
      <c r="X38" s="8">
        <f t="shared" si="0"/>
        <v>17</v>
      </c>
      <c r="Y38" s="39">
        <f t="shared" si="1"/>
        <v>2.125</v>
      </c>
      <c r="Z38" s="34">
        <v>3</v>
      </c>
      <c r="AA38" s="28"/>
      <c r="AB38" s="28">
        <f>+COUNTIFS(Causales[Causal Homologada],Causales[[#This Row],[Causal Homologada]])</f>
        <v>29</v>
      </c>
      <c r="AC38" s="28"/>
      <c r="AD38" s="28">
        <f>+COUNTIFS(Causales[Causal Homologada],Causales[[#This Row],[Causal Homologada]],Causales[Ranking],1,Causales[Dinámica],Causales[[#This Row],[Dinámica]])</f>
        <v>11</v>
      </c>
      <c r="AE38" s="28">
        <f>+COUNTIFS(Causales[Causal Homologada],Causales[[#This Row],[Causal Homologada]],Causales[Ranking],2,Causales[Dinámica],Causales[[#This Row],[Dinámica]])</f>
        <v>8</v>
      </c>
      <c r="AF38" s="28">
        <f>+Causales[[#This Row],[Conteo Rank]]*1+Causales[[#This Row],[Conteo Rank2]]*0.5</f>
        <v>15</v>
      </c>
      <c r="AG38" s="28">
        <f>+Causales[[#This Row],[Conteo Rank 1+2]]*0.8+Causales[[#This Row],[Puntaje Total]]*0.2</f>
        <v>15.4</v>
      </c>
      <c r="AH38" s="28">
        <f>+_xlfn.PERCENTRANK.INC(Causales[Puntaje Ponderado],Causales[[#This Row],[Puntaje Ponderado]],3)</f>
        <v>0.94499999999999995</v>
      </c>
      <c r="AI38" s="49" t="str">
        <f>+VLOOKUP(M38,Homolgacion9[[Causal Homologada]:[Driver]],2,0)</f>
        <v>Manejo y uso insustentable de las tierras para producción ganadera</v>
      </c>
      <c r="AJ38" s="2" t="str">
        <f t="shared" si="2"/>
        <v>Muy Alta</v>
      </c>
    </row>
    <row r="39" spans="2:36" x14ac:dyDescent="0.2">
      <c r="B39" s="1" t="s">
        <v>48</v>
      </c>
      <c r="C39" s="1" t="s">
        <v>21</v>
      </c>
      <c r="D39" s="1" t="str">
        <f>+VLOOKUP(F39,'DIV REGIONAL'!$F$4:$H$37,2,0)</f>
        <v>NORTE</v>
      </c>
      <c r="E39" s="1" t="str">
        <f>+VLOOKUP(F39,'DIV REGIONAL'!$F$4:$H$37,3,0)</f>
        <v>II. CIBAO SUR</v>
      </c>
      <c r="F39" s="1" t="s">
        <v>53</v>
      </c>
      <c r="G39" s="2">
        <v>2</v>
      </c>
      <c r="H39" s="1" t="s">
        <v>52</v>
      </c>
      <c r="I39" s="46" t="s">
        <v>848</v>
      </c>
      <c r="J39" s="2">
        <v>8</v>
      </c>
      <c r="K39" s="1" t="s">
        <v>10</v>
      </c>
      <c r="L39" s="1" t="s">
        <v>13</v>
      </c>
      <c r="M39" s="10" t="str">
        <f>+VLOOKUP(L39,Homolgacion9[[Causal]:[Causal Homologada]],2,0)</f>
        <v>Extracción de Madera Leña/Carbón</v>
      </c>
      <c r="N39" s="47" t="str">
        <f>+Causales[[#This Row],[Provincia]]&amp;Causales[[#This Row],[Dinámica]]&amp;Causales[[#This Row],[Causal Homologada]]</f>
        <v>Sánchez RamírezDegradaciónExtracción de Madera Leña/Carbón</v>
      </c>
      <c r="O39" s="8">
        <v>3</v>
      </c>
      <c r="P39" s="8">
        <v>2</v>
      </c>
      <c r="Q39" s="8">
        <v>2</v>
      </c>
      <c r="R39" s="8">
        <v>2</v>
      </c>
      <c r="S39" s="8">
        <v>2</v>
      </c>
      <c r="T39" s="8">
        <v>3</v>
      </c>
      <c r="U39" s="8">
        <v>2</v>
      </c>
      <c r="V39" s="8">
        <v>4</v>
      </c>
      <c r="W39" s="8"/>
      <c r="X39" s="8">
        <f t="shared" si="0"/>
        <v>20</v>
      </c>
      <c r="Y39" s="39">
        <f t="shared" si="1"/>
        <v>2.5</v>
      </c>
      <c r="Z39" s="34">
        <v>1</v>
      </c>
      <c r="AA39" s="28"/>
      <c r="AB39" s="28">
        <f>+COUNTIFS(Causales[Causal Homologada],Causales[[#This Row],[Causal Homologada]])</f>
        <v>31</v>
      </c>
      <c r="AC39" s="28"/>
      <c r="AD39" s="28">
        <f>+COUNTIFS(Causales[Causal Homologada],Causales[[#This Row],[Causal Homologada]],Causales[Ranking],1,Causales[Dinámica],Causales[[#This Row],[Dinámica]])</f>
        <v>10</v>
      </c>
      <c r="AE39" s="28">
        <f>+COUNTIFS(Causales[Causal Homologada],Causales[[#This Row],[Causal Homologada]],Causales[Ranking],2,Causales[Dinámica],Causales[[#This Row],[Dinámica]])</f>
        <v>9</v>
      </c>
      <c r="AF39" s="28">
        <f>+Causales[[#This Row],[Conteo Rank]]*1+Causales[[#This Row],[Conteo Rank2]]*0.5</f>
        <v>14.5</v>
      </c>
      <c r="AG39" s="28">
        <f>+Causales[[#This Row],[Conteo Rank 1+2]]*0.8+Causales[[#This Row],[Puntaje Total]]*0.2</f>
        <v>15.600000000000001</v>
      </c>
      <c r="AH39" s="28">
        <f>+_xlfn.PERCENTRANK.INC(Causales[Puntaje Ponderado],Causales[[#This Row],[Puntaje Ponderado]],3)</f>
        <v>0.95499999999999996</v>
      </c>
      <c r="AI39" s="49" t="str">
        <f>+VLOOKUP(M39,Homolgacion9[[Causal Homologada]:[Driver]],2,0)</f>
        <v>Manejo y uso insustentable de las tierras forestales</v>
      </c>
      <c r="AJ39" s="2" t="str">
        <f t="shared" si="2"/>
        <v>Muy Alta</v>
      </c>
    </row>
    <row r="40" spans="2:36" x14ac:dyDescent="0.2">
      <c r="B40" s="1" t="s">
        <v>48</v>
      </c>
      <c r="C40" s="1" t="s">
        <v>21</v>
      </c>
      <c r="D40" s="1" t="str">
        <f>+VLOOKUP(F40,'DIV REGIONAL'!$F$4:$H$37,2,0)</f>
        <v>NORTE</v>
      </c>
      <c r="E40" s="1" t="str">
        <f>+VLOOKUP(F40,'DIV REGIONAL'!$F$4:$H$37,3,0)</f>
        <v>II. CIBAO SUR</v>
      </c>
      <c r="F40" s="1" t="s">
        <v>53</v>
      </c>
      <c r="G40" s="2">
        <v>2</v>
      </c>
      <c r="H40" s="1" t="s">
        <v>52</v>
      </c>
      <c r="I40" s="46" t="s">
        <v>848</v>
      </c>
      <c r="J40" s="2">
        <v>8</v>
      </c>
      <c r="K40" s="1" t="s">
        <v>10</v>
      </c>
      <c r="L40" s="1" t="s">
        <v>72</v>
      </c>
      <c r="M40" s="10" t="str">
        <f>+VLOOKUP(L40,Homolgacion9[[Causal]:[Causal Homologada]],2,0)</f>
        <v>Plagas y Enfermedades Forestales</v>
      </c>
      <c r="N40" s="47" t="str">
        <f>+Causales[[#This Row],[Provincia]]&amp;Causales[[#This Row],[Dinámica]]&amp;Causales[[#This Row],[Causal Homologada]]</f>
        <v>Sánchez RamírezDegradaciónPlagas y Enfermedades Forestales</v>
      </c>
      <c r="O40" s="8">
        <v>1</v>
      </c>
      <c r="P40" s="8">
        <v>1</v>
      </c>
      <c r="Q40" s="8">
        <v>2</v>
      </c>
      <c r="R40" s="8">
        <v>1</v>
      </c>
      <c r="S40" s="8">
        <v>2</v>
      </c>
      <c r="T40" s="8">
        <v>2</v>
      </c>
      <c r="U40" s="8">
        <v>2</v>
      </c>
      <c r="V40" s="8">
        <v>2</v>
      </c>
      <c r="W40" s="8"/>
      <c r="X40" s="8">
        <f t="shared" si="0"/>
        <v>13</v>
      </c>
      <c r="Y40" s="39">
        <f t="shared" si="1"/>
        <v>1.625</v>
      </c>
      <c r="Z40" s="34">
        <v>5</v>
      </c>
      <c r="AA40" s="28"/>
      <c r="AB40" s="28">
        <f>+COUNTIFS(Causales[Causal Homologada],Causales[[#This Row],[Causal Homologada]])</f>
        <v>8</v>
      </c>
      <c r="AC40" s="28"/>
      <c r="AD40" s="28">
        <f>+COUNTIFS(Causales[Causal Homologada],Causales[[#This Row],[Causal Homologada]],Causales[Ranking],1,Causales[Dinámica],Causales[[#This Row],[Dinámica]])</f>
        <v>0</v>
      </c>
      <c r="AE40" s="28">
        <f>+COUNTIFS(Causales[Causal Homologada],Causales[[#This Row],[Causal Homologada]],Causales[Ranking],2,Causales[Dinámica],Causales[[#This Row],[Dinámica]])</f>
        <v>1</v>
      </c>
      <c r="AF40" s="28">
        <f>+Causales[[#This Row],[Conteo Rank]]*1+Causales[[#This Row],[Conteo Rank2]]*0.5</f>
        <v>0.5</v>
      </c>
      <c r="AG40" s="28">
        <f>+Causales[[#This Row],[Conteo Rank 1+2]]*0.8+Causales[[#This Row],[Puntaje Total]]*0.2</f>
        <v>3</v>
      </c>
      <c r="AH40" s="28">
        <f>+_xlfn.PERCENTRANK.INC(Causales[Puntaje Ponderado],Causales[[#This Row],[Puntaje Ponderado]],3)</f>
        <v>0.08</v>
      </c>
      <c r="AI40" s="49" t="str">
        <f>+VLOOKUP(M40,Homolgacion9[[Causal Homologada]:[Driver]],2,0)</f>
        <v>Plagas, enfermedades en introducción de especies invasoras exóticas</v>
      </c>
      <c r="AJ40" s="2" t="str">
        <f t="shared" si="2"/>
        <v>Muy Baja</v>
      </c>
    </row>
    <row r="41" spans="2:36" x14ac:dyDescent="0.2">
      <c r="B41" s="1" t="s">
        <v>48</v>
      </c>
      <c r="C41" s="1" t="s">
        <v>21</v>
      </c>
      <c r="D41" s="1" t="str">
        <f>+VLOOKUP(F41,'DIV REGIONAL'!$F$4:$H$37,2,0)</f>
        <v>NORTE</v>
      </c>
      <c r="E41" s="1" t="str">
        <f>+VLOOKUP(F41,'DIV REGIONAL'!$F$4:$H$37,3,0)</f>
        <v>II. CIBAO SUR</v>
      </c>
      <c r="F41" s="1" t="s">
        <v>53</v>
      </c>
      <c r="G41" s="2">
        <v>2</v>
      </c>
      <c r="H41" s="1" t="s">
        <v>52</v>
      </c>
      <c r="I41" s="46" t="s">
        <v>848</v>
      </c>
      <c r="J41" s="2">
        <v>8</v>
      </c>
      <c r="K41" s="1" t="s">
        <v>15</v>
      </c>
      <c r="L41" s="1" t="s">
        <v>16</v>
      </c>
      <c r="M41" s="10" t="str">
        <f>+VLOOKUP(L41,Homolgacion9[[Causal]:[Causal Homologada]],2,0)</f>
        <v>Debilidad en la Institucionalidad Forestal</v>
      </c>
      <c r="N41" s="47" t="str">
        <f>+Causales[[#This Row],[Provincia]]&amp;Causales[[#This Row],[Dinámica]]&amp;Causales[[#This Row],[Causal Homologada]]</f>
        <v>Sánchez RamírezCausas IndirectasDebilidad en la Institucionalidad Forestal</v>
      </c>
      <c r="O41" s="8">
        <v>3</v>
      </c>
      <c r="P41" s="8">
        <v>4</v>
      </c>
      <c r="Q41" s="8">
        <v>4</v>
      </c>
      <c r="R41" s="8">
        <v>5</v>
      </c>
      <c r="S41" s="8">
        <v>2</v>
      </c>
      <c r="T41" s="8">
        <v>4</v>
      </c>
      <c r="U41" s="8">
        <v>4</v>
      </c>
      <c r="V41" s="8">
        <v>2</v>
      </c>
      <c r="W41" s="8"/>
      <c r="X41" s="8">
        <f t="shared" si="0"/>
        <v>28</v>
      </c>
      <c r="Y41" s="39">
        <f t="shared" si="1"/>
        <v>3.5</v>
      </c>
      <c r="Z41" s="35">
        <v>3</v>
      </c>
      <c r="AA41" s="28"/>
      <c r="AB41" s="28">
        <f>+COUNTIFS(Causales[Causal Homologada],Causales[[#This Row],[Causal Homologada]])</f>
        <v>37</v>
      </c>
      <c r="AC41" s="28"/>
      <c r="AD41" s="28">
        <f>+COUNTIFS(Causales[Causal Homologada],Causales[[#This Row],[Causal Homologada]],Causales[Ranking],1,Causales[Dinámica],Causales[[#This Row],[Dinámica]])</f>
        <v>8</v>
      </c>
      <c r="AE41" s="28">
        <f>+COUNTIFS(Causales[Causal Homologada],Causales[[#This Row],[Causal Homologada]],Causales[Ranking],2,Causales[Dinámica],Causales[[#This Row],[Dinámica]])</f>
        <v>4</v>
      </c>
      <c r="AF41" s="28">
        <f>+Causales[[#This Row],[Conteo Rank]]*1+Causales[[#This Row],[Conteo Rank2]]*0.5</f>
        <v>10</v>
      </c>
      <c r="AG41" s="28">
        <f>+Causales[[#This Row],[Conteo Rank 1+2]]*0.8+Causales[[#This Row],[Puntaje Total]]*0.2</f>
        <v>13.600000000000001</v>
      </c>
      <c r="AH41" s="28">
        <f>+_xlfn.PERCENTRANK.INC(Causales[Puntaje Ponderado],Causales[[#This Row],[Puntaje Ponderado]],3)</f>
        <v>0.80600000000000005</v>
      </c>
      <c r="AI41" s="49" t="str">
        <f>+VLOOKUP(M41,Homolgacion9[[Causal Homologada]:[Driver]],2,0)</f>
        <v>Debilidad institucional para la gestión forestal y ausencia de ley sectorial forestal y otras leyes asociadas a la gestión del sector</v>
      </c>
      <c r="AJ41" s="2" t="str">
        <f t="shared" si="2"/>
        <v>Muy Alta</v>
      </c>
    </row>
    <row r="42" spans="2:36" x14ac:dyDescent="0.2">
      <c r="B42" s="1" t="s">
        <v>48</v>
      </c>
      <c r="C42" s="1" t="s">
        <v>21</v>
      </c>
      <c r="D42" s="1" t="str">
        <f>+VLOOKUP(F42,'DIV REGIONAL'!$F$4:$H$37,2,0)</f>
        <v>NORTE</v>
      </c>
      <c r="E42" s="1" t="str">
        <f>+VLOOKUP(F42,'DIV REGIONAL'!$F$4:$H$37,3,0)</f>
        <v>II. CIBAO SUR</v>
      </c>
      <c r="F42" s="1" t="s">
        <v>53</v>
      </c>
      <c r="G42" s="2">
        <v>2</v>
      </c>
      <c r="H42" s="1" t="s">
        <v>52</v>
      </c>
      <c r="I42" s="46" t="s">
        <v>848</v>
      </c>
      <c r="J42" s="2">
        <v>8</v>
      </c>
      <c r="K42" s="1" t="s">
        <v>15</v>
      </c>
      <c r="L42" s="1" t="s">
        <v>17</v>
      </c>
      <c r="M42" s="10" t="str">
        <f>+VLOOKUP(L42,Homolgacion9[[Causal]:[Causal Homologada]],2,0)</f>
        <v>Debilidad en las Políticas Públicas</v>
      </c>
      <c r="N42" s="47" t="str">
        <f>+Causales[[#This Row],[Provincia]]&amp;Causales[[#This Row],[Dinámica]]&amp;Causales[[#This Row],[Causal Homologada]]</f>
        <v>Sánchez RamírezCausas IndirectasDebilidad en las Políticas Públicas</v>
      </c>
      <c r="O42" s="8">
        <v>3</v>
      </c>
      <c r="P42" s="8">
        <v>3</v>
      </c>
      <c r="Q42" s="8">
        <v>4</v>
      </c>
      <c r="R42" s="8">
        <v>4</v>
      </c>
      <c r="S42" s="8">
        <v>4</v>
      </c>
      <c r="T42" s="8">
        <v>3</v>
      </c>
      <c r="U42" s="8">
        <v>4</v>
      </c>
      <c r="V42" s="8">
        <v>2</v>
      </c>
      <c r="W42" s="8"/>
      <c r="X42" s="8">
        <f t="shared" si="0"/>
        <v>27</v>
      </c>
      <c r="Y42" s="39">
        <f t="shared" si="1"/>
        <v>3.375</v>
      </c>
      <c r="Z42" s="35">
        <v>4</v>
      </c>
      <c r="AA42" s="28"/>
      <c r="AB42" s="28">
        <f>+COUNTIFS(Causales[Causal Homologada],Causales[[#This Row],[Causal Homologada]])</f>
        <v>50</v>
      </c>
      <c r="AC42" s="28"/>
      <c r="AD42" s="28">
        <f>+COUNTIFS(Causales[Causal Homologada],Causales[[#This Row],[Causal Homologada]],Causales[Ranking],1,Causales[Dinámica],Causales[[#This Row],[Dinámica]])</f>
        <v>8</v>
      </c>
      <c r="AE42" s="28">
        <f>+COUNTIFS(Causales[Causal Homologada],Causales[[#This Row],[Causal Homologada]],Causales[Ranking],2,Causales[Dinámica],Causales[[#This Row],[Dinámica]])</f>
        <v>8</v>
      </c>
      <c r="AF42" s="28">
        <f>+Causales[[#This Row],[Conteo Rank]]*1+Causales[[#This Row],[Conteo Rank2]]*0.5</f>
        <v>12</v>
      </c>
      <c r="AG42" s="28">
        <f>+Causales[[#This Row],[Conteo Rank 1+2]]*0.8+Causales[[#This Row],[Puntaje Total]]*0.2</f>
        <v>15.000000000000002</v>
      </c>
      <c r="AH42" s="28">
        <f>+_xlfn.PERCENTRANK.INC(Causales[Puntaje Ponderado],Causales[[#This Row],[Puntaje Ponderado]],3)</f>
        <v>0.92900000000000005</v>
      </c>
      <c r="AI42" s="49" t="str">
        <f>+VLOOKUP(M42,Homolgacion9[[Causal Homologada]:[Driver]],2,0)</f>
        <v>Debilidad institucional para la gestión forestal y ausencia de ley sectorial forestal y otras leyes asociadas a la gestión del sector</v>
      </c>
      <c r="AJ42" s="2" t="str">
        <f t="shared" si="2"/>
        <v>Muy Alta</v>
      </c>
    </row>
    <row r="43" spans="2:36" x14ac:dyDescent="0.2">
      <c r="B43" s="1" t="s">
        <v>48</v>
      </c>
      <c r="C43" s="1" t="s">
        <v>21</v>
      </c>
      <c r="D43" s="1" t="str">
        <f>+VLOOKUP(F43,'DIV REGIONAL'!$F$4:$H$37,2,0)</f>
        <v>NORTE</v>
      </c>
      <c r="E43" s="1" t="str">
        <f>+VLOOKUP(F43,'DIV REGIONAL'!$F$4:$H$37,3,0)</f>
        <v>II. CIBAO SUR</v>
      </c>
      <c r="F43" s="1" t="s">
        <v>53</v>
      </c>
      <c r="G43" s="2">
        <v>2</v>
      </c>
      <c r="H43" s="1" t="s">
        <v>52</v>
      </c>
      <c r="I43" s="46" t="s">
        <v>848</v>
      </c>
      <c r="J43" s="2">
        <v>8</v>
      </c>
      <c r="K43" s="1" t="s">
        <v>15</v>
      </c>
      <c r="L43" s="1" t="s">
        <v>18</v>
      </c>
      <c r="M43" s="10" t="str">
        <f>+VLOOKUP(L43,Homolgacion9[[Causal]:[Causal Homologada]],2,0)</f>
        <v>Turismo: Expansión del área turística</v>
      </c>
      <c r="N43" s="47" t="str">
        <f>+Causales[[#This Row],[Provincia]]&amp;Causales[[#This Row],[Dinámica]]&amp;Causales[[#This Row],[Causal Homologada]]</f>
        <v>Sánchez RamírezCausas IndirectasTurismo: Expansión del área turística</v>
      </c>
      <c r="O43" s="8">
        <v>2</v>
      </c>
      <c r="P43" s="8">
        <v>2</v>
      </c>
      <c r="Q43" s="8">
        <v>2</v>
      </c>
      <c r="R43" s="8">
        <v>3</v>
      </c>
      <c r="S43" s="8">
        <v>3</v>
      </c>
      <c r="T43" s="8">
        <v>2</v>
      </c>
      <c r="U43" s="8">
        <v>2</v>
      </c>
      <c r="V43" s="8">
        <v>3</v>
      </c>
      <c r="W43" s="8"/>
      <c r="X43" s="8">
        <f t="shared" si="0"/>
        <v>19</v>
      </c>
      <c r="Y43" s="39">
        <f t="shared" si="1"/>
        <v>2.375</v>
      </c>
      <c r="Z43" s="35">
        <v>10</v>
      </c>
      <c r="AA43" s="28"/>
      <c r="AB43" s="28">
        <f>+COUNTIFS(Causales[Causal Homologada],Causales[[#This Row],[Causal Homologada]])</f>
        <v>30</v>
      </c>
      <c r="AC43" s="28"/>
      <c r="AD43" s="28">
        <f>+COUNTIFS(Causales[Causal Homologada],Causales[[#This Row],[Causal Homologada]],Causales[Ranking],1,Causales[Dinámica],Causales[[#This Row],[Dinámica]])</f>
        <v>0</v>
      </c>
      <c r="AE43" s="28">
        <f>+COUNTIFS(Causales[Causal Homologada],Causales[[#This Row],[Causal Homologada]],Causales[Ranking],2,Causales[Dinámica],Causales[[#This Row],[Dinámica]])</f>
        <v>3</v>
      </c>
      <c r="AF43" s="28">
        <f>+Causales[[#This Row],[Conteo Rank]]*1+Causales[[#This Row],[Conteo Rank2]]*0.5</f>
        <v>1.5</v>
      </c>
      <c r="AG43" s="28">
        <f>+Causales[[#This Row],[Conteo Rank 1+2]]*0.8+Causales[[#This Row],[Puntaje Total]]*0.2</f>
        <v>5</v>
      </c>
      <c r="AH43" s="28">
        <f>+_xlfn.PERCENTRANK.INC(Causales[Puntaje Ponderado],Causales[[#This Row],[Puntaje Ponderado]],3)</f>
        <v>0.20799999999999999</v>
      </c>
      <c r="AI43" s="49" t="str">
        <f>+VLOOKUP(M43,Homolgacion9[[Causal Homologada]:[Driver]],2,0)</f>
        <v>Expansión de infraestructura productiva de tipo urbana, vial e industrial</v>
      </c>
      <c r="AJ43" s="2" t="str">
        <f t="shared" si="2"/>
        <v>Baja</v>
      </c>
    </row>
    <row r="44" spans="2:36" x14ac:dyDescent="0.2">
      <c r="B44" s="1" t="s">
        <v>48</v>
      </c>
      <c r="C44" s="1" t="s">
        <v>21</v>
      </c>
      <c r="D44" s="1" t="str">
        <f>+VLOOKUP(F44,'DIV REGIONAL'!$F$4:$H$37,2,0)</f>
        <v>NORTE</v>
      </c>
      <c r="E44" s="1" t="str">
        <f>+VLOOKUP(F44,'DIV REGIONAL'!$F$4:$H$37,3,0)</f>
        <v>II. CIBAO SUR</v>
      </c>
      <c r="F44" s="1" t="s">
        <v>53</v>
      </c>
      <c r="G44" s="2">
        <v>2</v>
      </c>
      <c r="H44" s="1" t="s">
        <v>52</v>
      </c>
      <c r="I44" s="46" t="s">
        <v>848</v>
      </c>
      <c r="J44" s="2">
        <v>8</v>
      </c>
      <c r="K44" s="1" t="s">
        <v>15</v>
      </c>
      <c r="L44" s="1" t="s">
        <v>19</v>
      </c>
      <c r="M44" s="10" t="str">
        <f>+VLOOKUP(L44,Homolgacion9[[Causal]:[Causal Homologada]],2,0)</f>
        <v>Informalidad Mercado Leña/Carbón</v>
      </c>
      <c r="N44" s="47" t="str">
        <f>+Causales[[#This Row],[Provincia]]&amp;Causales[[#This Row],[Dinámica]]&amp;Causales[[#This Row],[Causal Homologada]]</f>
        <v>Sánchez RamírezCausas IndirectasInformalidad Mercado Leña/Carbón</v>
      </c>
      <c r="O44" s="8">
        <v>3</v>
      </c>
      <c r="P44" s="8">
        <v>3</v>
      </c>
      <c r="Q44" s="8">
        <v>3</v>
      </c>
      <c r="R44" s="8">
        <v>3</v>
      </c>
      <c r="S44" s="8">
        <v>3</v>
      </c>
      <c r="T44" s="8">
        <v>3</v>
      </c>
      <c r="U44" s="8">
        <v>3</v>
      </c>
      <c r="V44" s="8">
        <v>2</v>
      </c>
      <c r="W44" s="8"/>
      <c r="X44" s="8">
        <f t="shared" si="0"/>
        <v>23</v>
      </c>
      <c r="Y44" s="39">
        <f t="shared" si="1"/>
        <v>2.875</v>
      </c>
      <c r="Z44" s="35">
        <v>8</v>
      </c>
      <c r="AA44" s="28"/>
      <c r="AB44" s="28">
        <f>+COUNTIFS(Causales[Causal Homologada],Causales[[#This Row],[Causal Homologada]])</f>
        <v>29</v>
      </c>
      <c r="AC44" s="28"/>
      <c r="AD44" s="28">
        <f>+COUNTIFS(Causales[Causal Homologada],Causales[[#This Row],[Causal Homologada]],Causales[Ranking],1,Causales[Dinámica],Causales[[#This Row],[Dinámica]])</f>
        <v>5</v>
      </c>
      <c r="AE44" s="28">
        <f>+COUNTIFS(Causales[Causal Homologada],Causales[[#This Row],[Causal Homologada]],Causales[Ranking],2,Causales[Dinámica],Causales[[#This Row],[Dinámica]])</f>
        <v>8</v>
      </c>
      <c r="AF44" s="28">
        <f>+Causales[[#This Row],[Conteo Rank]]*1+Causales[[#This Row],[Conteo Rank2]]*0.5</f>
        <v>9</v>
      </c>
      <c r="AG44" s="28">
        <f>+Causales[[#This Row],[Conteo Rank 1+2]]*0.8+Causales[[#This Row],[Puntaje Total]]*0.2</f>
        <v>11.8</v>
      </c>
      <c r="AH44" s="28">
        <f>+_xlfn.PERCENTRANK.INC(Causales[Puntaje Ponderado],Causales[[#This Row],[Puntaje Ponderado]],3)</f>
        <v>0.60799999999999998</v>
      </c>
      <c r="AI44" s="49" t="str">
        <f>+VLOOKUP(M44,Homolgacion9[[Causal Homologada]:[Driver]],2,0)</f>
        <v>Manejo y uso insustentable de las tierras forestales</v>
      </c>
      <c r="AJ44" s="2" t="str">
        <f t="shared" si="2"/>
        <v>Alta</v>
      </c>
    </row>
    <row r="45" spans="2:36" x14ac:dyDescent="0.2">
      <c r="B45" s="1" t="s">
        <v>48</v>
      </c>
      <c r="C45" s="1" t="s">
        <v>21</v>
      </c>
      <c r="D45" s="1" t="str">
        <f>+VLOOKUP(F45,'DIV REGIONAL'!$F$4:$H$37,2,0)</f>
        <v>NORTE</v>
      </c>
      <c r="E45" s="1" t="str">
        <f>+VLOOKUP(F45,'DIV REGIONAL'!$F$4:$H$37,3,0)</f>
        <v>II. CIBAO SUR</v>
      </c>
      <c r="F45" s="1" t="s">
        <v>53</v>
      </c>
      <c r="G45" s="2">
        <v>2</v>
      </c>
      <c r="H45" s="1" t="s">
        <v>52</v>
      </c>
      <c r="I45" s="46" t="s">
        <v>848</v>
      </c>
      <c r="J45" s="2">
        <v>8</v>
      </c>
      <c r="K45" s="1" t="s">
        <v>15</v>
      </c>
      <c r="L45" s="1" t="s">
        <v>73</v>
      </c>
      <c r="M45" s="10" t="str">
        <f>+VLOOKUP(L45,Homolgacion9[[Causal]:[Causal Homologada]],2,0)</f>
        <v>Tenencia de la Tierra</v>
      </c>
      <c r="N45" s="47" t="str">
        <f>+Causales[[#This Row],[Provincia]]&amp;Causales[[#This Row],[Dinámica]]&amp;Causales[[#This Row],[Causal Homologada]]</f>
        <v>Sánchez RamírezCausas IndirectasTenencia de la Tierra</v>
      </c>
      <c r="O45" s="8">
        <v>3</v>
      </c>
      <c r="P45" s="8">
        <v>3</v>
      </c>
      <c r="Q45" s="8">
        <v>3</v>
      </c>
      <c r="R45" s="8">
        <v>4</v>
      </c>
      <c r="S45" s="8">
        <v>3</v>
      </c>
      <c r="T45" s="8">
        <v>4</v>
      </c>
      <c r="U45" s="8">
        <v>3</v>
      </c>
      <c r="V45" s="8">
        <v>2</v>
      </c>
      <c r="W45" s="8"/>
      <c r="X45" s="8">
        <f t="shared" si="0"/>
        <v>25</v>
      </c>
      <c r="Y45" s="39">
        <f t="shared" si="1"/>
        <v>3.125</v>
      </c>
      <c r="Z45" s="35">
        <v>6</v>
      </c>
      <c r="AA45" s="28"/>
      <c r="AB45" s="28">
        <f>+COUNTIFS(Causales[Causal Homologada],Causales[[#This Row],[Causal Homologada]])</f>
        <v>4</v>
      </c>
      <c r="AC45" s="28"/>
      <c r="AD45" s="28">
        <f>+COUNTIFS(Causales[Causal Homologada],Causales[[#This Row],[Causal Homologada]],Causales[Ranking],1,Causales[Dinámica],Causales[[#This Row],[Dinámica]])</f>
        <v>0</v>
      </c>
      <c r="AE45" s="28">
        <f>+COUNTIFS(Causales[Causal Homologada],Causales[[#This Row],[Causal Homologada]],Causales[Ranking],2,Causales[Dinámica],Causales[[#This Row],[Dinámica]])</f>
        <v>1</v>
      </c>
      <c r="AF45" s="28">
        <f>+Causales[[#This Row],[Conteo Rank]]*1+Causales[[#This Row],[Conteo Rank2]]*0.5</f>
        <v>0.5</v>
      </c>
      <c r="AG45" s="28">
        <f>+Causales[[#This Row],[Conteo Rank 1+2]]*0.8+Causales[[#This Row],[Puntaje Total]]*0.2</f>
        <v>5.4</v>
      </c>
      <c r="AH45" s="28">
        <f>+_xlfn.PERCENTRANK.INC(Causales[Puntaje Ponderado],Causales[[#This Row],[Puntaje Ponderado]],3)</f>
        <v>0.222</v>
      </c>
      <c r="AI45" s="49" t="str">
        <f>+VLOOKUP(M45,Homolgacion9[[Causal Homologada]:[Driver]],2,0)</f>
        <v>Debilidad institucional para la gestión forestal y ausencia de ley sectorial forestal y otras leyes asociadas a la gestión del sector</v>
      </c>
      <c r="AJ45" s="2" t="str">
        <f t="shared" si="2"/>
        <v>Baja</v>
      </c>
    </row>
    <row r="46" spans="2:36" x14ac:dyDescent="0.2">
      <c r="B46" s="1" t="s">
        <v>48</v>
      </c>
      <c r="C46" s="1" t="s">
        <v>21</v>
      </c>
      <c r="D46" s="1" t="str">
        <f>+VLOOKUP(F46,'DIV REGIONAL'!$F$4:$H$37,2,0)</f>
        <v>NORTE</v>
      </c>
      <c r="E46" s="1" t="str">
        <f>+VLOOKUP(F46,'DIV REGIONAL'!$F$4:$H$37,3,0)</f>
        <v>II. CIBAO SUR</v>
      </c>
      <c r="F46" s="1" t="s">
        <v>53</v>
      </c>
      <c r="G46" s="2">
        <v>2</v>
      </c>
      <c r="H46" s="1" t="s">
        <v>52</v>
      </c>
      <c r="I46" s="46" t="s">
        <v>848</v>
      </c>
      <c r="J46" s="2">
        <v>8</v>
      </c>
      <c r="K46" s="1" t="s">
        <v>15</v>
      </c>
      <c r="L46" s="1" t="s">
        <v>74</v>
      </c>
      <c r="M46" s="10" t="str">
        <f>+VLOOKUP(L46,Homolgacion9[[Causal]:[Causal Homologada]],2,0)</f>
        <v>Debilidad en las Políticas Públicas</v>
      </c>
      <c r="N46" s="47" t="str">
        <f>+Causales[[#This Row],[Provincia]]&amp;Causales[[#This Row],[Dinámica]]&amp;Causales[[#This Row],[Causal Homologada]]</f>
        <v>Sánchez RamírezCausas IndirectasDebilidad en las Políticas Públicas</v>
      </c>
      <c r="O46" s="8">
        <v>3</v>
      </c>
      <c r="P46" s="8">
        <v>2</v>
      </c>
      <c r="Q46" s="8">
        <v>2</v>
      </c>
      <c r="R46" s="8">
        <v>3</v>
      </c>
      <c r="S46" s="8">
        <v>3</v>
      </c>
      <c r="T46" s="8">
        <v>3</v>
      </c>
      <c r="U46" s="8">
        <v>2</v>
      </c>
      <c r="V46" s="8">
        <v>2</v>
      </c>
      <c r="W46" s="8"/>
      <c r="X46" s="8">
        <f t="shared" si="0"/>
        <v>20</v>
      </c>
      <c r="Y46" s="39">
        <f t="shared" si="1"/>
        <v>2.5</v>
      </c>
      <c r="Z46" s="35">
        <v>9</v>
      </c>
      <c r="AA46" s="28"/>
      <c r="AB46" s="28">
        <f>+COUNTIFS(Causales[Causal Homologada],Causales[[#This Row],[Causal Homologada]])</f>
        <v>50</v>
      </c>
      <c r="AC46" s="28"/>
      <c r="AD46" s="28">
        <f>+COUNTIFS(Causales[Causal Homologada],Causales[[#This Row],[Causal Homologada]],Causales[Ranking],1,Causales[Dinámica],Causales[[#This Row],[Dinámica]])</f>
        <v>8</v>
      </c>
      <c r="AE46" s="28">
        <f>+COUNTIFS(Causales[Causal Homologada],Causales[[#This Row],[Causal Homologada]],Causales[Ranking],2,Causales[Dinámica],Causales[[#This Row],[Dinámica]])</f>
        <v>8</v>
      </c>
      <c r="AF46" s="28">
        <f>+Causales[[#This Row],[Conteo Rank]]*1+Causales[[#This Row],[Conteo Rank2]]*0.5</f>
        <v>12</v>
      </c>
      <c r="AG46" s="28">
        <f>+Causales[[#This Row],[Conteo Rank 1+2]]*0.8+Causales[[#This Row],[Puntaje Total]]*0.2</f>
        <v>13.600000000000001</v>
      </c>
      <c r="AH46" s="28">
        <f>+_xlfn.PERCENTRANK.INC(Causales[Puntaje Ponderado],Causales[[#This Row],[Puntaje Ponderado]],3)</f>
        <v>0.80600000000000005</v>
      </c>
      <c r="AI46" s="49" t="str">
        <f>+VLOOKUP(M46,Homolgacion9[[Causal Homologada]:[Driver]],2,0)</f>
        <v>Debilidad institucional para la gestión forestal y ausencia de ley sectorial forestal y otras leyes asociadas a la gestión del sector</v>
      </c>
      <c r="AJ46" s="2" t="str">
        <f t="shared" si="2"/>
        <v>Muy Alta</v>
      </c>
    </row>
    <row r="47" spans="2:36" x14ac:dyDescent="0.2">
      <c r="B47" s="1" t="s">
        <v>48</v>
      </c>
      <c r="C47" s="1" t="s">
        <v>21</v>
      </c>
      <c r="D47" s="1" t="str">
        <f>+VLOOKUP(F47,'DIV REGIONAL'!$F$4:$H$37,2,0)</f>
        <v>NORTE</v>
      </c>
      <c r="E47" s="1" t="str">
        <f>+VLOOKUP(F47,'DIV REGIONAL'!$F$4:$H$37,3,0)</f>
        <v>II. CIBAO SUR</v>
      </c>
      <c r="F47" s="1" t="s">
        <v>53</v>
      </c>
      <c r="G47" s="2">
        <v>2</v>
      </c>
      <c r="H47" s="1" t="s">
        <v>52</v>
      </c>
      <c r="I47" s="46" t="s">
        <v>848</v>
      </c>
      <c r="J47" s="2">
        <v>8</v>
      </c>
      <c r="K47" s="1" t="s">
        <v>15</v>
      </c>
      <c r="L47" s="1" t="s">
        <v>75</v>
      </c>
      <c r="M47" s="10" t="str">
        <f>+VLOOKUP(L47,Homolgacion9[[Causal]:[Causal Homologada]],2,0)</f>
        <v>Debilidad en las Políticas Públicas</v>
      </c>
      <c r="N47" s="47" t="str">
        <f>+Causales[[#This Row],[Provincia]]&amp;Causales[[#This Row],[Dinámica]]&amp;Causales[[#This Row],[Causal Homologada]]</f>
        <v>Sánchez RamírezCausas IndirectasDebilidad en las Políticas Públicas</v>
      </c>
      <c r="O47" s="8">
        <v>4</v>
      </c>
      <c r="P47" s="8">
        <v>3</v>
      </c>
      <c r="Q47" s="8">
        <v>3</v>
      </c>
      <c r="R47" s="8">
        <v>3</v>
      </c>
      <c r="S47" s="8">
        <v>3</v>
      </c>
      <c r="T47" s="8">
        <v>4</v>
      </c>
      <c r="U47" s="8">
        <v>3</v>
      </c>
      <c r="V47" s="8">
        <v>3</v>
      </c>
      <c r="W47" s="8"/>
      <c r="X47" s="8">
        <f t="shared" si="0"/>
        <v>26</v>
      </c>
      <c r="Y47" s="39">
        <f t="shared" si="1"/>
        <v>3.25</v>
      </c>
      <c r="Z47" s="35">
        <v>5</v>
      </c>
      <c r="AA47" s="28"/>
      <c r="AB47" s="28">
        <f>+COUNTIFS(Causales[Causal Homologada],Causales[[#This Row],[Causal Homologada]])</f>
        <v>50</v>
      </c>
      <c r="AC47" s="28"/>
      <c r="AD47" s="28">
        <f>+COUNTIFS(Causales[Causal Homologada],Causales[[#This Row],[Causal Homologada]],Causales[Ranking],1,Causales[Dinámica],Causales[[#This Row],[Dinámica]])</f>
        <v>8</v>
      </c>
      <c r="AE47" s="28">
        <f>+COUNTIFS(Causales[Causal Homologada],Causales[[#This Row],[Causal Homologada]],Causales[Ranking],2,Causales[Dinámica],Causales[[#This Row],[Dinámica]])</f>
        <v>8</v>
      </c>
      <c r="AF47" s="28">
        <f>+Causales[[#This Row],[Conteo Rank]]*1+Causales[[#This Row],[Conteo Rank2]]*0.5</f>
        <v>12</v>
      </c>
      <c r="AG47" s="28">
        <f>+Causales[[#This Row],[Conteo Rank 1+2]]*0.8+Causales[[#This Row],[Puntaje Total]]*0.2</f>
        <v>14.8</v>
      </c>
      <c r="AH47" s="28">
        <f>+_xlfn.PERCENTRANK.INC(Causales[Puntaje Ponderado],Causales[[#This Row],[Puntaje Ponderado]],3)</f>
        <v>0.90100000000000002</v>
      </c>
      <c r="AI47" s="49" t="str">
        <f>+VLOOKUP(M47,Homolgacion9[[Causal Homologada]:[Driver]],2,0)</f>
        <v>Debilidad institucional para la gestión forestal y ausencia de ley sectorial forestal y otras leyes asociadas a la gestión del sector</v>
      </c>
      <c r="AJ47" s="2" t="str">
        <f t="shared" si="2"/>
        <v>Muy Alta</v>
      </c>
    </row>
    <row r="48" spans="2:36" x14ac:dyDescent="0.2">
      <c r="B48" s="1" t="s">
        <v>48</v>
      </c>
      <c r="C48" s="1" t="s">
        <v>21</v>
      </c>
      <c r="D48" s="1" t="str">
        <f>+VLOOKUP(F48,'DIV REGIONAL'!$F$4:$H$37,2,0)</f>
        <v>NORTE</v>
      </c>
      <c r="E48" s="1" t="str">
        <f>+VLOOKUP(F48,'DIV REGIONAL'!$F$4:$H$37,3,0)</f>
        <v>II. CIBAO SUR</v>
      </c>
      <c r="F48" s="1" t="s">
        <v>53</v>
      </c>
      <c r="G48" s="2">
        <v>2</v>
      </c>
      <c r="H48" s="1" t="s">
        <v>52</v>
      </c>
      <c r="I48" s="46" t="s">
        <v>848</v>
      </c>
      <c r="J48" s="2">
        <v>8</v>
      </c>
      <c r="K48" s="1" t="s">
        <v>15</v>
      </c>
      <c r="L48" s="1" t="s">
        <v>76</v>
      </c>
      <c r="M48" s="10" t="str">
        <f>+VLOOKUP(L48,Homolgacion9[[Causal]:[Causal Homologada]],2,0)</f>
        <v>Debilidad en la Institucionalidad Forestal</v>
      </c>
      <c r="N48" s="47" t="str">
        <f>+Causales[[#This Row],[Provincia]]&amp;Causales[[#This Row],[Dinámica]]&amp;Causales[[#This Row],[Causal Homologada]]</f>
        <v>Sánchez RamírezCausas IndirectasDebilidad en la Institucionalidad Forestal</v>
      </c>
      <c r="O48" s="8">
        <v>4</v>
      </c>
      <c r="P48" s="8">
        <v>4</v>
      </c>
      <c r="Q48" s="8">
        <v>4</v>
      </c>
      <c r="R48" s="8">
        <v>4</v>
      </c>
      <c r="S48" s="8">
        <v>3</v>
      </c>
      <c r="T48" s="8">
        <v>3</v>
      </c>
      <c r="U48" s="8">
        <v>4</v>
      </c>
      <c r="V48" s="8">
        <v>3</v>
      </c>
      <c r="W48" s="8"/>
      <c r="X48" s="8">
        <f t="shared" si="0"/>
        <v>29</v>
      </c>
      <c r="Y48" s="39">
        <f t="shared" si="1"/>
        <v>3.625</v>
      </c>
      <c r="Z48" s="35">
        <v>2</v>
      </c>
      <c r="AA48" s="28"/>
      <c r="AB48" s="28">
        <f>+COUNTIFS(Causales[Causal Homologada],Causales[[#This Row],[Causal Homologada]])</f>
        <v>37</v>
      </c>
      <c r="AC48" s="28"/>
      <c r="AD48" s="28">
        <f>+COUNTIFS(Causales[Causal Homologada],Causales[[#This Row],[Causal Homologada]],Causales[Ranking],1,Causales[Dinámica],Causales[[#This Row],[Dinámica]])</f>
        <v>8</v>
      </c>
      <c r="AE48" s="28">
        <f>+COUNTIFS(Causales[Causal Homologada],Causales[[#This Row],[Causal Homologada]],Causales[Ranking],2,Causales[Dinámica],Causales[[#This Row],[Dinámica]])</f>
        <v>4</v>
      </c>
      <c r="AF48" s="28">
        <f>+Causales[[#This Row],[Conteo Rank]]*1+Causales[[#This Row],[Conteo Rank2]]*0.5</f>
        <v>10</v>
      </c>
      <c r="AG48" s="28">
        <f>+Causales[[#This Row],[Conteo Rank 1+2]]*0.8+Causales[[#This Row],[Puntaje Total]]*0.2</f>
        <v>13.8</v>
      </c>
      <c r="AH48" s="28">
        <f>+_xlfn.PERCENTRANK.INC(Causales[Puntaje Ponderado],Causales[[#This Row],[Puntaje Ponderado]],3)</f>
        <v>0.81799999999999995</v>
      </c>
      <c r="AI48" s="49" t="str">
        <f>+VLOOKUP(M48,Homolgacion9[[Causal Homologada]:[Driver]],2,0)</f>
        <v>Debilidad institucional para la gestión forestal y ausencia de ley sectorial forestal y otras leyes asociadas a la gestión del sector</v>
      </c>
      <c r="AJ48" s="2" t="str">
        <f t="shared" si="2"/>
        <v>Muy Alta</v>
      </c>
    </row>
    <row r="49" spans="2:36" ht="20.25" customHeight="1" x14ac:dyDescent="0.2">
      <c r="B49" s="1" t="s">
        <v>48</v>
      </c>
      <c r="C49" s="1" t="s">
        <v>21</v>
      </c>
      <c r="D49" s="1" t="str">
        <f>+VLOOKUP(F49,'DIV REGIONAL'!$F$4:$H$37,2,0)</f>
        <v>NORTE</v>
      </c>
      <c r="E49" s="1" t="str">
        <f>+VLOOKUP(F49,'DIV REGIONAL'!$F$4:$H$37,3,0)</f>
        <v>II. CIBAO SUR</v>
      </c>
      <c r="F49" s="1" t="s">
        <v>53</v>
      </c>
      <c r="G49" s="2">
        <v>2</v>
      </c>
      <c r="H49" s="1" t="s">
        <v>52</v>
      </c>
      <c r="I49" s="46" t="s">
        <v>848</v>
      </c>
      <c r="J49" s="2">
        <v>8</v>
      </c>
      <c r="K49" s="1" t="s">
        <v>15</v>
      </c>
      <c r="L49" s="1" t="s">
        <v>77</v>
      </c>
      <c r="M49" s="10" t="str">
        <f>+VLOOKUP(L49,Homolgacion9[[Causal]:[Causal Homologada]],2,0)</f>
        <v>Débil Educación Ambiental</v>
      </c>
      <c r="N49" s="47" t="str">
        <f>+Causales[[#This Row],[Provincia]]&amp;Causales[[#This Row],[Dinámica]]&amp;Causales[[#This Row],[Causal Homologada]]</f>
        <v>Sánchez RamírezCausas IndirectasDébil Educación Ambiental</v>
      </c>
      <c r="O49" s="8">
        <v>3</v>
      </c>
      <c r="P49" s="8">
        <v>3</v>
      </c>
      <c r="Q49" s="8">
        <v>3</v>
      </c>
      <c r="R49" s="8">
        <v>3</v>
      </c>
      <c r="S49" s="8">
        <v>2</v>
      </c>
      <c r="T49" s="8">
        <v>3</v>
      </c>
      <c r="U49" s="8">
        <v>3</v>
      </c>
      <c r="V49" s="8">
        <v>4</v>
      </c>
      <c r="W49" s="8"/>
      <c r="X49" s="8">
        <f t="shared" si="0"/>
        <v>24</v>
      </c>
      <c r="Y49" s="39">
        <f t="shared" si="1"/>
        <v>3</v>
      </c>
      <c r="Z49" s="35">
        <v>7</v>
      </c>
      <c r="AA49" s="28"/>
      <c r="AB49" s="28">
        <f>+COUNTIFS(Causales[Causal Homologada],Causales[[#This Row],[Causal Homologada]])</f>
        <v>17</v>
      </c>
      <c r="AC49" s="28"/>
      <c r="AD49" s="28">
        <f>+COUNTIFS(Causales[Causal Homologada],Causales[[#This Row],[Causal Homologada]],Causales[Ranking],1,Causales[Dinámica],Causales[[#This Row],[Dinámica]])</f>
        <v>5</v>
      </c>
      <c r="AE49" s="28">
        <f>+COUNTIFS(Causales[Causal Homologada],Causales[[#This Row],[Causal Homologada]],Causales[Ranking],2,Causales[Dinámica],Causales[[#This Row],[Dinámica]])</f>
        <v>7</v>
      </c>
      <c r="AF49" s="28">
        <f>+Causales[[#This Row],[Conteo Rank]]*1+Causales[[#This Row],[Conteo Rank2]]*0.5</f>
        <v>8.5</v>
      </c>
      <c r="AG49" s="28">
        <f>+Causales[[#This Row],[Conteo Rank 1+2]]*0.8+Causales[[#This Row],[Puntaje Total]]*0.2</f>
        <v>11.600000000000001</v>
      </c>
      <c r="AH49" s="28">
        <f>+_xlfn.PERCENTRANK.INC(Causales[Puntaje Ponderado],Causales[[#This Row],[Puntaje Ponderado]],3)</f>
        <v>0.59799999999999998</v>
      </c>
      <c r="AI49" s="49" t="str">
        <f>+VLOOKUP(M49,Homolgacion9[[Causal Homologada]:[Driver]],2,0)</f>
        <v>Débil Educación Ambiental</v>
      </c>
      <c r="AJ49" s="2" t="str">
        <f t="shared" si="2"/>
        <v>Media</v>
      </c>
    </row>
    <row r="50" spans="2:36" x14ac:dyDescent="0.2">
      <c r="B50" s="1" t="s">
        <v>48</v>
      </c>
      <c r="C50" s="1" t="s">
        <v>21</v>
      </c>
      <c r="D50" s="1" t="str">
        <f>+VLOOKUP(F50,'DIV REGIONAL'!$F$4:$H$37,2,0)</f>
        <v>NORTE</v>
      </c>
      <c r="E50" s="1" t="str">
        <f>+VLOOKUP(F50,'DIV REGIONAL'!$F$4:$H$37,3,0)</f>
        <v>II. CIBAO SUR</v>
      </c>
      <c r="F50" s="1" t="s">
        <v>53</v>
      </c>
      <c r="G50" s="2">
        <v>2</v>
      </c>
      <c r="H50" s="1" t="s">
        <v>52</v>
      </c>
      <c r="I50" s="46" t="s">
        <v>848</v>
      </c>
      <c r="J50" s="2">
        <v>8</v>
      </c>
      <c r="K50" s="1" t="s">
        <v>15</v>
      </c>
      <c r="L50" s="1" t="s">
        <v>78</v>
      </c>
      <c r="M50" s="10" t="str">
        <f>+VLOOKUP(L50,Homolgacion9[[Causal]:[Causal Homologada]],2,0)</f>
        <v>Pobreza -Desempleo</v>
      </c>
      <c r="N50" s="47" t="str">
        <f>+Causales[[#This Row],[Provincia]]&amp;Causales[[#This Row],[Dinámica]]&amp;Causales[[#This Row],[Causal Homologada]]</f>
        <v>Sánchez RamírezCausas IndirectasPobreza -Desempleo</v>
      </c>
      <c r="O50" s="14">
        <v>3</v>
      </c>
      <c r="P50" s="8">
        <v>3</v>
      </c>
      <c r="Q50" s="8">
        <v>3</v>
      </c>
      <c r="R50" s="8">
        <v>4</v>
      </c>
      <c r="S50" s="8">
        <v>4</v>
      </c>
      <c r="T50" s="8">
        <v>4</v>
      </c>
      <c r="U50" s="8">
        <v>4</v>
      </c>
      <c r="V50" s="8">
        <v>4</v>
      </c>
      <c r="W50" s="8"/>
      <c r="X50" s="8">
        <f t="shared" si="0"/>
        <v>29</v>
      </c>
      <c r="Y50" s="39">
        <f>+IFERROR(X50/COUNT(O50:W50),"")</f>
        <v>3.625</v>
      </c>
      <c r="Z50" s="35">
        <v>2</v>
      </c>
      <c r="AA50" s="28"/>
      <c r="AB50" s="28">
        <f>+COUNTIFS(Causales[Causal Homologada],Causales[[#This Row],[Causal Homologada]])</f>
        <v>25</v>
      </c>
      <c r="AC50" s="28"/>
      <c r="AD50" s="28">
        <f>+COUNTIFS(Causales[Causal Homologada],Causales[[#This Row],[Causal Homologada]],Causales[Ranking],1,Causales[Dinámica],Causales[[#This Row],[Dinámica]])</f>
        <v>2</v>
      </c>
      <c r="AE50" s="28">
        <f>+COUNTIFS(Causales[Causal Homologada],Causales[[#This Row],[Causal Homologada]],Causales[Ranking],2,Causales[Dinámica],Causales[[#This Row],[Dinámica]])</f>
        <v>4</v>
      </c>
      <c r="AF50" s="28">
        <f>+Causales[[#This Row],[Conteo Rank]]*1+Causales[[#This Row],[Conteo Rank2]]*0.5</f>
        <v>4</v>
      </c>
      <c r="AG50" s="28">
        <f>+Causales[[#This Row],[Conteo Rank 1+2]]*0.8+Causales[[#This Row],[Puntaje Total]]*0.2</f>
        <v>9</v>
      </c>
      <c r="AH50" s="28">
        <f>+_xlfn.PERCENTRANK.INC(Causales[Puntaje Ponderado],Causales[[#This Row],[Puntaje Ponderado]],3)</f>
        <v>0.41899999999999998</v>
      </c>
      <c r="AI50" s="49" t="str">
        <f>+VLOOKUP(M50,Homolgacion9[[Causal Homologada]:[Driver]],2,0)</f>
        <v>Pobreza e Inequidad Social</v>
      </c>
      <c r="AJ50" s="2" t="str">
        <f t="shared" si="2"/>
        <v>Media</v>
      </c>
    </row>
    <row r="51" spans="2:36" x14ac:dyDescent="0.2">
      <c r="B51" s="1" t="s">
        <v>48</v>
      </c>
      <c r="C51" s="1" t="s">
        <v>21</v>
      </c>
      <c r="D51" s="1" t="str">
        <f>+VLOOKUP(F51,'DIV REGIONAL'!$F$4:$H$37,2,0)</f>
        <v>NORTE</v>
      </c>
      <c r="E51" s="1" t="str">
        <f>+VLOOKUP(F51,'DIV REGIONAL'!$F$4:$H$37,3,0)</f>
        <v>II. CIBAO SUR</v>
      </c>
      <c r="F51" s="1" t="s">
        <v>53</v>
      </c>
      <c r="G51" s="2">
        <v>2</v>
      </c>
      <c r="H51" s="1" t="s">
        <v>52</v>
      </c>
      <c r="I51" s="46" t="s">
        <v>848</v>
      </c>
      <c r="J51" s="2">
        <v>8</v>
      </c>
      <c r="K51" s="1" t="s">
        <v>15</v>
      </c>
      <c r="L51" s="1" t="s">
        <v>79</v>
      </c>
      <c r="M51" s="10" t="str">
        <f>+VLOOKUP(L51,Homolgacion9[[Causal]:[Causal Homologada]],2,0)</f>
        <v>Debilidad en la Institucionalidad Forestal</v>
      </c>
      <c r="N51" s="47" t="str">
        <f>+Causales[[#This Row],[Provincia]]&amp;Causales[[#This Row],[Dinámica]]&amp;Causales[[#This Row],[Causal Homologada]]</f>
        <v>Sánchez RamírezCausas IndirectasDebilidad en la Institucionalidad Forestal</v>
      </c>
      <c r="O51" s="14">
        <v>4</v>
      </c>
      <c r="P51" s="8">
        <v>4</v>
      </c>
      <c r="Q51" s="8">
        <v>4</v>
      </c>
      <c r="R51" s="8">
        <v>4</v>
      </c>
      <c r="S51" s="8">
        <v>4</v>
      </c>
      <c r="T51" s="8">
        <v>5</v>
      </c>
      <c r="U51" s="8">
        <v>4</v>
      </c>
      <c r="V51" s="8">
        <v>2</v>
      </c>
      <c r="W51" s="8"/>
      <c r="X51" s="8">
        <f t="shared" si="0"/>
        <v>31</v>
      </c>
      <c r="Y51" s="39">
        <f>+IFERROR(X51/COUNT(O51:W51),"")</f>
        <v>3.875</v>
      </c>
      <c r="Z51" s="35">
        <v>1</v>
      </c>
      <c r="AA51" s="28"/>
      <c r="AB51" s="28">
        <f>+COUNTIFS(Causales[Causal Homologada],Causales[[#This Row],[Causal Homologada]])</f>
        <v>37</v>
      </c>
      <c r="AC51" s="28"/>
      <c r="AD51" s="28">
        <f>+COUNTIFS(Causales[Causal Homologada],Causales[[#This Row],[Causal Homologada]],Causales[Ranking],1,Causales[Dinámica],Causales[[#This Row],[Dinámica]])</f>
        <v>8</v>
      </c>
      <c r="AE51" s="28">
        <f>+COUNTIFS(Causales[Causal Homologada],Causales[[#This Row],[Causal Homologada]],Causales[Ranking],2,Causales[Dinámica],Causales[[#This Row],[Dinámica]])</f>
        <v>4</v>
      </c>
      <c r="AF51" s="28">
        <f>+Causales[[#This Row],[Conteo Rank]]*1+Causales[[#This Row],[Conteo Rank2]]*0.5</f>
        <v>10</v>
      </c>
      <c r="AG51" s="28">
        <f>+Causales[[#This Row],[Conteo Rank 1+2]]*0.8+Causales[[#This Row],[Puntaje Total]]*0.2</f>
        <v>14.2</v>
      </c>
      <c r="AH51" s="28">
        <f>+_xlfn.PERCENTRANK.INC(Causales[Puntaje Ponderado],Causales[[#This Row],[Puntaje Ponderado]],3)</f>
        <v>0.84499999999999997</v>
      </c>
      <c r="AI51" s="49" t="str">
        <f>+VLOOKUP(M51,Homolgacion9[[Causal Homologada]:[Driver]],2,0)</f>
        <v>Debilidad institucional para la gestión forestal y ausencia de ley sectorial forestal y otras leyes asociadas a la gestión del sector</v>
      </c>
      <c r="AJ51" s="2" t="str">
        <f t="shared" si="2"/>
        <v>Muy Alta</v>
      </c>
    </row>
    <row r="52" spans="2:36" x14ac:dyDescent="0.2">
      <c r="B52" s="6" t="s">
        <v>48</v>
      </c>
      <c r="C52" s="6" t="s">
        <v>21</v>
      </c>
      <c r="D52" s="6" t="str">
        <f>+VLOOKUP(F52,'DIV REGIONAL'!$F$4:$H$37,2,0)</f>
        <v>NORTE</v>
      </c>
      <c r="E52" s="6" t="str">
        <f>+VLOOKUP(F52,'DIV REGIONAL'!$F$4:$H$37,3,0)</f>
        <v>III. CIBAO NORDESTE</v>
      </c>
      <c r="F52" s="6" t="s">
        <v>55</v>
      </c>
      <c r="G52" s="7">
        <v>3</v>
      </c>
      <c r="H52" s="6" t="s">
        <v>54</v>
      </c>
      <c r="I52" s="46" t="s">
        <v>849</v>
      </c>
      <c r="J52" s="7">
        <v>8</v>
      </c>
      <c r="K52" s="6" t="s">
        <v>3</v>
      </c>
      <c r="L52" s="6" t="s">
        <v>4</v>
      </c>
      <c r="M52" s="10" t="str">
        <f>+VLOOKUP(L52,Homolgacion9[[Causal]:[Causal Homologada]],2,0)</f>
        <v>Agricultura Comercial</v>
      </c>
      <c r="N52" s="47" t="str">
        <f>+Causales[[#This Row],[Provincia]]&amp;Causales[[#This Row],[Dinámica]]&amp;Causales[[#This Row],[Causal Homologada]]</f>
        <v>SalcedoDeforestaciónAgricultura Comercial</v>
      </c>
      <c r="O52" s="7">
        <v>3</v>
      </c>
      <c r="P52" s="7">
        <v>4</v>
      </c>
      <c r="Q52" s="7">
        <v>4</v>
      </c>
      <c r="R52" s="7">
        <v>3</v>
      </c>
      <c r="S52" s="7">
        <v>3</v>
      </c>
      <c r="T52" s="7">
        <v>3</v>
      </c>
      <c r="U52" s="7">
        <v>4</v>
      </c>
      <c r="V52" s="7">
        <v>4</v>
      </c>
      <c r="W52" s="7"/>
      <c r="X52" s="7">
        <f t="shared" si="0"/>
        <v>28</v>
      </c>
      <c r="Y52" s="38">
        <f t="shared" si="1"/>
        <v>3.5</v>
      </c>
      <c r="Z52" s="7">
        <v>2</v>
      </c>
      <c r="AA52" s="28"/>
      <c r="AB52" s="28">
        <f>+COUNTIFS(Causales[Causal Homologada],Causales[[#This Row],[Causal Homologada]])</f>
        <v>30</v>
      </c>
      <c r="AC52" s="28"/>
      <c r="AD52" s="28">
        <f>+COUNTIFS(Causales[Causal Homologada],Causales[[#This Row],[Causal Homologada]],Causales[Ranking],1,Causales[Dinámica],Causales[[#This Row],[Dinámica]])</f>
        <v>7</v>
      </c>
      <c r="AE52" s="28">
        <f>+COUNTIFS(Causales[Causal Homologada],Causales[[#This Row],[Causal Homologada]],Causales[Ranking],2,Causales[Dinámica],Causales[[#This Row],[Dinámica]])</f>
        <v>9</v>
      </c>
      <c r="AF52" s="28">
        <f>+Causales[[#This Row],[Conteo Rank]]*1+Causales[[#This Row],[Conteo Rank2]]*0.5</f>
        <v>11.5</v>
      </c>
      <c r="AG52" s="28">
        <f>+Causales[[#This Row],[Conteo Rank 1+2]]*0.8+Causales[[#This Row],[Puntaje Total]]*0.2</f>
        <v>14.8</v>
      </c>
      <c r="AH52" s="28">
        <f>+_xlfn.PERCENTRANK.INC(Causales[Puntaje Ponderado],Causales[[#This Row],[Puntaje Ponderado]],3)</f>
        <v>0.90100000000000002</v>
      </c>
      <c r="AI52" s="49" t="str">
        <f>+VLOOKUP(M52,Homolgacion9[[Causal Homologada]:[Driver]],2,0)</f>
        <v>Manejo y uso insustentable de las tierras para producción agrícola</v>
      </c>
      <c r="AJ52" s="2" t="str">
        <f t="shared" si="2"/>
        <v>Muy Alta</v>
      </c>
    </row>
    <row r="53" spans="2:36" x14ac:dyDescent="0.2">
      <c r="B53" s="1" t="s">
        <v>48</v>
      </c>
      <c r="C53" s="1" t="s">
        <v>21</v>
      </c>
      <c r="D53" s="1" t="str">
        <f>+VLOOKUP(F53,'DIV REGIONAL'!$F$4:$H$37,2,0)</f>
        <v>NORTE</v>
      </c>
      <c r="E53" s="1" t="str">
        <f>+VLOOKUP(F53,'DIV REGIONAL'!$F$4:$H$37,3,0)</f>
        <v>III. CIBAO NORDESTE</v>
      </c>
      <c r="F53" s="1" t="s">
        <v>55</v>
      </c>
      <c r="G53" s="2">
        <v>3</v>
      </c>
      <c r="H53" s="1" t="s">
        <v>54</v>
      </c>
      <c r="I53" s="46" t="s">
        <v>849</v>
      </c>
      <c r="J53" s="2">
        <v>8</v>
      </c>
      <c r="K53" s="1" t="s">
        <v>3</v>
      </c>
      <c r="L53" s="1" t="s">
        <v>5</v>
      </c>
      <c r="M53" s="10" t="str">
        <f>+VLOOKUP(L53,Homolgacion9[[Causal]:[Causal Homologada]],2,0)</f>
        <v>Agricultura migratoria/subsistencia</v>
      </c>
      <c r="N53" s="47" t="str">
        <f>+Causales[[#This Row],[Provincia]]&amp;Causales[[#This Row],[Dinámica]]&amp;Causales[[#This Row],[Causal Homologada]]</f>
        <v>SalcedoDeforestaciónAgricultura migratoria/subsistencia</v>
      </c>
      <c r="O53" s="8">
        <v>2</v>
      </c>
      <c r="P53" s="8">
        <v>3</v>
      </c>
      <c r="Q53" s="8">
        <v>2</v>
      </c>
      <c r="R53" s="8">
        <v>3</v>
      </c>
      <c r="S53" s="8">
        <v>3</v>
      </c>
      <c r="T53" s="8">
        <v>2</v>
      </c>
      <c r="U53" s="8">
        <v>2</v>
      </c>
      <c r="V53" s="8">
        <v>3</v>
      </c>
      <c r="W53" s="8"/>
      <c r="X53" s="8">
        <f t="shared" si="0"/>
        <v>20</v>
      </c>
      <c r="Y53" s="39">
        <f t="shared" si="1"/>
        <v>2.5</v>
      </c>
      <c r="Z53" s="8">
        <v>3</v>
      </c>
      <c r="AA53" s="28"/>
      <c r="AB53" s="28">
        <f>+COUNTIFS(Causales[Causal Homologada],Causales[[#This Row],[Causal Homologada]])</f>
        <v>37</v>
      </c>
      <c r="AC53" s="28"/>
      <c r="AD53" s="28">
        <f>+COUNTIFS(Causales[Causal Homologada],Causales[[#This Row],[Causal Homologada]],Causales[Ranking],1,Causales[Dinámica],Causales[[#This Row],[Dinámica]])</f>
        <v>3</v>
      </c>
      <c r="AE53" s="28">
        <f>+COUNTIFS(Causales[Causal Homologada],Causales[[#This Row],[Causal Homologada]],Causales[Ranking],2,Causales[Dinámica],Causales[[#This Row],[Dinámica]])</f>
        <v>11</v>
      </c>
      <c r="AF53" s="28">
        <f>+Causales[[#This Row],[Conteo Rank]]*1+Causales[[#This Row],[Conteo Rank2]]*0.5</f>
        <v>8.5</v>
      </c>
      <c r="AG53" s="28">
        <f>+Causales[[#This Row],[Conteo Rank 1+2]]*0.8+Causales[[#This Row],[Puntaje Total]]*0.2</f>
        <v>10.8</v>
      </c>
      <c r="AH53" s="28">
        <f>+_xlfn.PERCENTRANK.INC(Causales[Puntaje Ponderado],Causales[[#This Row],[Puntaje Ponderado]],3)</f>
        <v>0.51600000000000001</v>
      </c>
      <c r="AI53" s="49" t="str">
        <f>+VLOOKUP(M53,Homolgacion9[[Causal Homologada]:[Driver]],2,0)</f>
        <v>Manejo y uso insustentable de las tierras para producción agrícola</v>
      </c>
      <c r="AJ53" s="2" t="str">
        <f t="shared" si="2"/>
        <v>Media</v>
      </c>
    </row>
    <row r="54" spans="2:36" x14ac:dyDescent="0.2">
      <c r="B54" s="1" t="s">
        <v>48</v>
      </c>
      <c r="C54" s="1" t="s">
        <v>21</v>
      </c>
      <c r="D54" s="1" t="str">
        <f>+VLOOKUP(F54,'DIV REGIONAL'!$F$4:$H$37,2,0)</f>
        <v>NORTE</v>
      </c>
      <c r="E54" s="1" t="str">
        <f>+VLOOKUP(F54,'DIV REGIONAL'!$F$4:$H$37,3,0)</f>
        <v>III. CIBAO NORDESTE</v>
      </c>
      <c r="F54" s="1" t="s">
        <v>55</v>
      </c>
      <c r="G54" s="2">
        <v>3</v>
      </c>
      <c r="H54" s="1" t="s">
        <v>54</v>
      </c>
      <c r="I54" s="46" t="s">
        <v>849</v>
      </c>
      <c r="J54" s="2">
        <v>8</v>
      </c>
      <c r="K54" s="1" t="s">
        <v>3</v>
      </c>
      <c r="L54" s="1" t="s">
        <v>6</v>
      </c>
      <c r="M54" s="10" t="str">
        <f>+VLOOKUP(L54,Homolgacion9[[Causal]:[Causal Homologada]],2,0)</f>
        <v xml:space="preserve">Tala Ilegal de Bosque Natural </v>
      </c>
      <c r="N54" s="47" t="str">
        <f>+Causales[[#This Row],[Provincia]]&amp;Causales[[#This Row],[Dinámica]]&amp;Causales[[#This Row],[Causal Homologada]]</f>
        <v xml:space="preserve">SalcedoDeforestaciónTala Ilegal de Bosque Natural </v>
      </c>
      <c r="O54" s="8">
        <v>2</v>
      </c>
      <c r="P54" s="8">
        <v>2</v>
      </c>
      <c r="Q54" s="8">
        <v>1</v>
      </c>
      <c r="R54" s="8">
        <v>1</v>
      </c>
      <c r="S54" s="8">
        <v>1</v>
      </c>
      <c r="T54" s="8">
        <v>1</v>
      </c>
      <c r="U54" s="8">
        <v>1</v>
      </c>
      <c r="V54" s="8">
        <v>2</v>
      </c>
      <c r="W54" s="8"/>
      <c r="X54" s="8">
        <f t="shared" si="0"/>
        <v>11</v>
      </c>
      <c r="Y54" s="39">
        <f t="shared" si="1"/>
        <v>1.375</v>
      </c>
      <c r="Z54" s="8">
        <v>5</v>
      </c>
      <c r="AA54" s="28"/>
      <c r="AB54" s="28">
        <f>+COUNTIFS(Causales[Causal Homologada],Causales[[#This Row],[Causal Homologada]])</f>
        <v>34</v>
      </c>
      <c r="AC54" s="28"/>
      <c r="AD54" s="28">
        <f>+COUNTIFS(Causales[Causal Homologada],Causales[[#This Row],[Causal Homologada]],Causales[Ranking],1,Causales[Dinámica],Causales[[#This Row],[Dinámica]])</f>
        <v>10</v>
      </c>
      <c r="AE54" s="28">
        <f>+COUNTIFS(Causales[Causal Homologada],Causales[[#This Row],[Causal Homologada]],Causales[Ranking],2,Causales[Dinámica],Causales[[#This Row],[Dinámica]])</f>
        <v>3</v>
      </c>
      <c r="AF54" s="28">
        <f>+Causales[[#This Row],[Conteo Rank]]*1+Causales[[#This Row],[Conteo Rank2]]*0.5</f>
        <v>11.5</v>
      </c>
      <c r="AG54" s="28">
        <f>+Causales[[#This Row],[Conteo Rank 1+2]]*0.8+Causales[[#This Row],[Puntaje Total]]*0.2</f>
        <v>11.400000000000002</v>
      </c>
      <c r="AH54" s="28">
        <f>+_xlfn.PERCENTRANK.INC(Causales[Puntaje Ponderado],Causales[[#This Row],[Puntaje Ponderado]],3)</f>
        <v>0.58099999999999996</v>
      </c>
      <c r="AI54" s="49" t="str">
        <f>+VLOOKUP(M54,Homolgacion9[[Causal Homologada]:[Driver]],2,0)</f>
        <v>Manejo y uso insustentable de las tierras forestales</v>
      </c>
      <c r="AJ54" s="2" t="str">
        <f t="shared" si="2"/>
        <v>Media</v>
      </c>
    </row>
    <row r="55" spans="2:36" x14ac:dyDescent="0.2">
      <c r="B55" s="1" t="s">
        <v>48</v>
      </c>
      <c r="C55" s="1" t="s">
        <v>21</v>
      </c>
      <c r="D55" s="1" t="str">
        <f>+VLOOKUP(F55,'DIV REGIONAL'!$F$4:$H$37,2,0)</f>
        <v>NORTE</v>
      </c>
      <c r="E55" s="1" t="str">
        <f>+VLOOKUP(F55,'DIV REGIONAL'!$F$4:$H$37,3,0)</f>
        <v>III. CIBAO NORDESTE</v>
      </c>
      <c r="F55" s="1" t="s">
        <v>55</v>
      </c>
      <c r="G55" s="2">
        <v>3</v>
      </c>
      <c r="H55" s="1" t="s">
        <v>54</v>
      </c>
      <c r="I55" s="46" t="s">
        <v>849</v>
      </c>
      <c r="J55" s="2">
        <v>8</v>
      </c>
      <c r="K55" s="1" t="s">
        <v>3</v>
      </c>
      <c r="L55" s="1" t="s">
        <v>7</v>
      </c>
      <c r="M55" s="10" t="str">
        <f>+VLOOKUP(L55,Homolgacion9[[Causal]:[Causal Homologada]],2,0)</f>
        <v>Infraestructura</v>
      </c>
      <c r="N55" s="47" t="str">
        <f>+Causales[[#This Row],[Provincia]]&amp;Causales[[#This Row],[Dinámica]]&amp;Causales[[#This Row],[Causal Homologada]]</f>
        <v>SalcedoDeforestaciónInfraestructura</v>
      </c>
      <c r="O55" s="8">
        <v>1</v>
      </c>
      <c r="P55" s="8">
        <v>2</v>
      </c>
      <c r="Q55" s="8">
        <v>2</v>
      </c>
      <c r="R55" s="8">
        <v>3</v>
      </c>
      <c r="S55" s="8">
        <v>1</v>
      </c>
      <c r="T55" s="8">
        <v>1</v>
      </c>
      <c r="U55" s="8">
        <v>2</v>
      </c>
      <c r="V55" s="8">
        <v>3</v>
      </c>
      <c r="W55" s="8"/>
      <c r="X55" s="8">
        <f t="shared" si="0"/>
        <v>15</v>
      </c>
      <c r="Y55" s="39">
        <f t="shared" si="1"/>
        <v>1.875</v>
      </c>
      <c r="Z55" s="8">
        <v>4</v>
      </c>
      <c r="AA55" s="28"/>
      <c r="AB55" s="28">
        <f>+COUNTIFS(Causales[Causal Homologada],Causales[[#This Row],[Causal Homologada]])</f>
        <v>27</v>
      </c>
      <c r="AC55" s="28"/>
      <c r="AD55" s="28">
        <f>+COUNTIFS(Causales[Causal Homologada],Causales[[#This Row],[Causal Homologada]],Causales[Ranking],1,Causales[Dinámica],Causales[[#This Row],[Dinámica]])</f>
        <v>0</v>
      </c>
      <c r="AE55" s="28">
        <f>+COUNTIFS(Causales[Causal Homologada],Causales[[#This Row],[Causal Homologada]],Causales[Ranking],2,Causales[Dinámica],Causales[[#This Row],[Dinámica]])</f>
        <v>1</v>
      </c>
      <c r="AF55" s="28">
        <f>+Causales[[#This Row],[Conteo Rank]]*1+Causales[[#This Row],[Conteo Rank2]]*0.5</f>
        <v>0.5</v>
      </c>
      <c r="AG55" s="28">
        <f>+Causales[[#This Row],[Conteo Rank 1+2]]*0.8+Causales[[#This Row],[Puntaje Total]]*0.2</f>
        <v>3.4</v>
      </c>
      <c r="AH55" s="28">
        <f>+_xlfn.PERCENTRANK.INC(Causales[Puntaje Ponderado],Causales[[#This Row],[Puntaje Ponderado]],3)</f>
        <v>0.10299999999999999</v>
      </c>
      <c r="AI55" s="49" t="str">
        <f>+VLOOKUP(M55,Homolgacion9[[Causal Homologada]:[Driver]],2,0)</f>
        <v>Expansión de infraestructura productiva de tipo urbana, vial e industrial</v>
      </c>
      <c r="AJ55" s="2" t="str">
        <f t="shared" si="2"/>
        <v>Muy Baja</v>
      </c>
    </row>
    <row r="56" spans="2:36" x14ac:dyDescent="0.2">
      <c r="B56" s="1" t="s">
        <v>48</v>
      </c>
      <c r="C56" s="1" t="s">
        <v>21</v>
      </c>
      <c r="D56" s="1" t="str">
        <f>+VLOOKUP(F56,'DIV REGIONAL'!$F$4:$H$37,2,0)</f>
        <v>NORTE</v>
      </c>
      <c r="E56" s="1" t="str">
        <f>+VLOOKUP(F56,'DIV REGIONAL'!$F$4:$H$37,3,0)</f>
        <v>III. CIBAO NORDESTE</v>
      </c>
      <c r="F56" s="1" t="s">
        <v>55</v>
      </c>
      <c r="G56" s="2">
        <v>3</v>
      </c>
      <c r="H56" s="1" t="s">
        <v>54</v>
      </c>
      <c r="I56" s="46" t="s">
        <v>849</v>
      </c>
      <c r="J56" s="2">
        <v>8</v>
      </c>
      <c r="K56" s="1" t="s">
        <v>3</v>
      </c>
      <c r="L56" s="1" t="s">
        <v>60</v>
      </c>
      <c r="M56" s="10" t="str">
        <f>+VLOOKUP(L56,Homolgacion9[[Causal]:[Causal Homologada]],2,0)</f>
        <v>Ganadería Comercial</v>
      </c>
      <c r="N56" s="47" t="str">
        <f>+Causales[[#This Row],[Provincia]]&amp;Causales[[#This Row],[Dinámica]]&amp;Causales[[#This Row],[Causal Homologada]]</f>
        <v>SalcedoDeforestaciónGanadería Comercial</v>
      </c>
      <c r="O56" s="8">
        <v>4</v>
      </c>
      <c r="P56" s="8">
        <v>5</v>
      </c>
      <c r="Q56" s="8">
        <v>4</v>
      </c>
      <c r="R56" s="8">
        <v>5</v>
      </c>
      <c r="S56" s="8">
        <v>5</v>
      </c>
      <c r="T56" s="8">
        <v>5</v>
      </c>
      <c r="U56" s="8">
        <v>5</v>
      </c>
      <c r="V56" s="8">
        <v>5</v>
      </c>
      <c r="W56" s="8"/>
      <c r="X56" s="8">
        <f t="shared" si="0"/>
        <v>38</v>
      </c>
      <c r="Y56" s="39">
        <f t="shared" si="1"/>
        <v>4.75</v>
      </c>
      <c r="Z56" s="8">
        <v>1</v>
      </c>
      <c r="AA56" s="28"/>
      <c r="AB56" s="28">
        <f>+COUNTIFS(Causales[Causal Homologada],Causales[[#This Row],[Causal Homologada]])</f>
        <v>28</v>
      </c>
      <c r="AC56" s="28"/>
      <c r="AD56" s="28">
        <f>+COUNTIFS(Causales[Causal Homologada],Causales[[#This Row],[Causal Homologada]],Causales[Ranking],1,Causales[Dinámica],Causales[[#This Row],[Dinámica]])</f>
        <v>11</v>
      </c>
      <c r="AE56" s="28">
        <f>+COUNTIFS(Causales[Causal Homologada],Causales[[#This Row],[Causal Homologada]],Causales[Ranking],2,Causales[Dinámica],Causales[[#This Row],[Dinámica]])</f>
        <v>3</v>
      </c>
      <c r="AF56" s="28">
        <f>+Causales[[#This Row],[Conteo Rank]]*1+Causales[[#This Row],[Conteo Rank2]]*0.5</f>
        <v>12.5</v>
      </c>
      <c r="AG56" s="28">
        <f>+Causales[[#This Row],[Conteo Rank 1+2]]*0.8+Causales[[#This Row],[Puntaje Total]]*0.2</f>
        <v>17.600000000000001</v>
      </c>
      <c r="AH56" s="28">
        <f>+_xlfn.PERCENTRANK.INC(Causales[Puntaje Ponderado],Causales[[#This Row],[Puntaje Ponderado]],3)</f>
        <v>0.99299999999999999</v>
      </c>
      <c r="AI56" s="49" t="str">
        <f>+VLOOKUP(M56,Homolgacion9[[Causal Homologada]:[Driver]],2,0)</f>
        <v>Manejo y uso insustentable de las tierras para producción ganadera</v>
      </c>
      <c r="AJ56" s="2" t="str">
        <f t="shared" si="2"/>
        <v>Muy Alta</v>
      </c>
    </row>
    <row r="57" spans="2:36" x14ac:dyDescent="0.2">
      <c r="B57" s="1" t="s">
        <v>48</v>
      </c>
      <c r="C57" s="1" t="s">
        <v>21</v>
      </c>
      <c r="D57" s="1" t="str">
        <f>+VLOOKUP(F57,'DIV REGIONAL'!$F$4:$H$37,2,0)</f>
        <v>NORTE</v>
      </c>
      <c r="E57" s="1" t="str">
        <f>+VLOOKUP(F57,'DIV REGIONAL'!$F$4:$H$37,3,0)</f>
        <v>III. CIBAO NORDESTE</v>
      </c>
      <c r="F57" s="1" t="s">
        <v>55</v>
      </c>
      <c r="G57" s="2">
        <v>3</v>
      </c>
      <c r="H57" s="1" t="s">
        <v>54</v>
      </c>
      <c r="I57" s="46" t="s">
        <v>849</v>
      </c>
      <c r="J57" s="2">
        <v>8</v>
      </c>
      <c r="K57" s="1" t="s">
        <v>3</v>
      </c>
      <c r="L57" s="1" t="s">
        <v>61</v>
      </c>
      <c r="M57" s="10" t="str">
        <f>+VLOOKUP(L57,Homolgacion9[[Causal]:[Causal Homologada]],2,0)</f>
        <v>Minería a cielo abierto</v>
      </c>
      <c r="N57" s="47" t="str">
        <f>+Causales[[#This Row],[Provincia]]&amp;Causales[[#This Row],[Dinámica]]&amp;Causales[[#This Row],[Causal Homologada]]</f>
        <v>SalcedoDeforestaciónMinería a cielo abierto</v>
      </c>
      <c r="O57" s="8">
        <v>1</v>
      </c>
      <c r="P57" s="8">
        <v>2</v>
      </c>
      <c r="Q57" s="8">
        <v>1</v>
      </c>
      <c r="R57" s="8">
        <v>1</v>
      </c>
      <c r="S57" s="8">
        <v>1</v>
      </c>
      <c r="T57" s="8">
        <v>1</v>
      </c>
      <c r="U57" s="8">
        <v>1</v>
      </c>
      <c r="V57" s="8">
        <v>1</v>
      </c>
      <c r="W57" s="8"/>
      <c r="X57" s="8">
        <f t="shared" si="0"/>
        <v>9</v>
      </c>
      <c r="Y57" s="39">
        <f t="shared" si="1"/>
        <v>1.125</v>
      </c>
      <c r="Z57" s="8">
        <v>6</v>
      </c>
      <c r="AA57" s="28"/>
      <c r="AB57" s="28">
        <f>+COUNTIFS(Causales[Causal Homologada],Causales[[#This Row],[Causal Homologada]])</f>
        <v>24</v>
      </c>
      <c r="AC57" s="28"/>
      <c r="AD57" s="28">
        <f>+COUNTIFS(Causales[Causal Homologada],Causales[[#This Row],[Causal Homologada]],Causales[Ranking],1,Causales[Dinámica],Causales[[#This Row],[Dinámica]])</f>
        <v>4</v>
      </c>
      <c r="AE57" s="28">
        <f>+COUNTIFS(Causales[Causal Homologada],Causales[[#This Row],[Causal Homologada]],Causales[Ranking],2,Causales[Dinámica],Causales[[#This Row],[Dinámica]])</f>
        <v>3</v>
      </c>
      <c r="AF57" s="28">
        <f>+Causales[[#This Row],[Conteo Rank]]*1+Causales[[#This Row],[Conteo Rank2]]*0.5</f>
        <v>5.5</v>
      </c>
      <c r="AG57" s="28">
        <f>+Causales[[#This Row],[Conteo Rank 1+2]]*0.8+Causales[[#This Row],[Puntaje Total]]*0.2</f>
        <v>6.2</v>
      </c>
      <c r="AH57" s="28">
        <f>+_xlfn.PERCENTRANK.INC(Causales[Puntaje Ponderado],Causales[[#This Row],[Puntaje Ponderado]],3)</f>
        <v>0.28000000000000003</v>
      </c>
      <c r="AI57" s="49" t="str">
        <f>+VLOOKUP(M57,Homolgacion9[[Causal Homologada]:[Driver]],2,0)</f>
        <v>Minería a cielo abierto</v>
      </c>
      <c r="AJ57" s="2" t="str">
        <f t="shared" si="2"/>
        <v>Baja</v>
      </c>
    </row>
    <row r="58" spans="2:36" x14ac:dyDescent="0.2">
      <c r="B58" s="1" t="s">
        <v>48</v>
      </c>
      <c r="C58" s="1" t="s">
        <v>21</v>
      </c>
      <c r="D58" s="1" t="str">
        <f>+VLOOKUP(F58,'DIV REGIONAL'!$F$4:$H$37,2,0)</f>
        <v>NORTE</v>
      </c>
      <c r="E58" s="1" t="str">
        <f>+VLOOKUP(F58,'DIV REGIONAL'!$F$4:$H$37,3,0)</f>
        <v>III. CIBAO NORDESTE</v>
      </c>
      <c r="F58" s="1" t="s">
        <v>55</v>
      </c>
      <c r="G58" s="2">
        <v>3</v>
      </c>
      <c r="H58" s="1" t="s">
        <v>54</v>
      </c>
      <c r="I58" s="46" t="s">
        <v>849</v>
      </c>
      <c r="J58" s="2">
        <v>8</v>
      </c>
      <c r="K58" s="1" t="s">
        <v>10</v>
      </c>
      <c r="L58" s="1" t="s">
        <v>14</v>
      </c>
      <c r="M58" s="10" t="str">
        <f>+VLOOKUP(L58,Homolgacion9[[Causal]:[Causal Homologada]],2,0)</f>
        <v>Planes de Manejo mal gestionados/mal ejecutados</v>
      </c>
      <c r="N58" s="47" t="str">
        <f>+Causales[[#This Row],[Provincia]]&amp;Causales[[#This Row],[Dinámica]]&amp;Causales[[#This Row],[Causal Homologada]]</f>
        <v>SalcedoDegradaciónPlanes de Manejo mal gestionados/mal ejecutados</v>
      </c>
      <c r="O58" s="8">
        <v>1</v>
      </c>
      <c r="P58" s="8">
        <v>1</v>
      </c>
      <c r="Q58" s="8">
        <v>1</v>
      </c>
      <c r="R58" s="8">
        <v>1</v>
      </c>
      <c r="S58" s="8">
        <v>1</v>
      </c>
      <c r="T58" s="8">
        <v>1</v>
      </c>
      <c r="U58" s="8">
        <v>1</v>
      </c>
      <c r="V58" s="8">
        <v>1</v>
      </c>
      <c r="W58" s="8"/>
      <c r="X58" s="8">
        <f t="shared" si="0"/>
        <v>8</v>
      </c>
      <c r="Y58" s="39">
        <f t="shared" ref="Y58:Y94" si="3">+IFERROR(X58/COUNT(O58:W58),"")</f>
        <v>1</v>
      </c>
      <c r="Z58" s="8">
        <v>5</v>
      </c>
      <c r="AA58" s="28"/>
      <c r="AB58" s="28">
        <f>+COUNTIFS(Causales[Causal Homologada],Causales[[#This Row],[Causal Homologada]])</f>
        <v>33</v>
      </c>
      <c r="AC58" s="28"/>
      <c r="AD58" s="28">
        <f>+COUNTIFS(Causales[Causal Homologada],Causales[[#This Row],[Causal Homologada]],Causales[Ranking],1,Causales[Dinámica],Causales[[#This Row],[Dinámica]])</f>
        <v>9</v>
      </c>
      <c r="AE58" s="28">
        <f>+COUNTIFS(Causales[Causal Homologada],Causales[[#This Row],[Causal Homologada]],Causales[Ranking],2,Causales[Dinámica],Causales[[#This Row],[Dinámica]])</f>
        <v>4</v>
      </c>
      <c r="AF58" s="28">
        <f>+Causales[[#This Row],[Conteo Rank]]*1+Causales[[#This Row],[Conteo Rank2]]*0.5</f>
        <v>11</v>
      </c>
      <c r="AG58" s="28">
        <f>+Causales[[#This Row],[Conteo Rank 1+2]]*0.8+Causales[[#This Row],[Puntaje Total]]*0.2</f>
        <v>10.4</v>
      </c>
      <c r="AH58" s="28">
        <f>+_xlfn.PERCENTRANK.INC(Causales[Puntaje Ponderado],Causales[[#This Row],[Puntaje Ponderado]],3)</f>
        <v>0.49299999999999999</v>
      </c>
      <c r="AI58" s="49" t="str">
        <f>+VLOOKUP(M58,Homolgacion9[[Causal Homologada]:[Driver]],2,0)</f>
        <v>Manejo y uso insustentable de las tierras forestales</v>
      </c>
      <c r="AJ58" s="2" t="str">
        <f t="shared" si="2"/>
        <v>Media</v>
      </c>
    </row>
    <row r="59" spans="2:36" x14ac:dyDescent="0.2">
      <c r="B59" s="1" t="s">
        <v>48</v>
      </c>
      <c r="C59" s="1" t="s">
        <v>21</v>
      </c>
      <c r="D59" s="1" t="str">
        <f>+VLOOKUP(F59,'DIV REGIONAL'!$F$4:$H$37,2,0)</f>
        <v>NORTE</v>
      </c>
      <c r="E59" s="1" t="str">
        <f>+VLOOKUP(F59,'DIV REGIONAL'!$F$4:$H$37,3,0)</f>
        <v>III. CIBAO NORDESTE</v>
      </c>
      <c r="F59" s="1" t="s">
        <v>55</v>
      </c>
      <c r="G59" s="2">
        <v>3</v>
      </c>
      <c r="H59" s="1" t="s">
        <v>54</v>
      </c>
      <c r="I59" s="46" t="s">
        <v>849</v>
      </c>
      <c r="J59" s="2">
        <v>8</v>
      </c>
      <c r="K59" s="1" t="s">
        <v>10</v>
      </c>
      <c r="L59" s="1" t="s">
        <v>11</v>
      </c>
      <c r="M59" s="10" t="str">
        <f>+VLOOKUP(L59,Homolgacion9[[Causal]:[Causal Homologada]],2,0)</f>
        <v>Incendios Mediana y Baja Intensidad</v>
      </c>
      <c r="N59" s="47" t="str">
        <f>+Causales[[#This Row],[Provincia]]&amp;Causales[[#This Row],[Dinámica]]&amp;Causales[[#This Row],[Causal Homologada]]</f>
        <v>SalcedoDegradaciónIncendios Mediana y Baja Intensidad</v>
      </c>
      <c r="O59" s="8">
        <v>2</v>
      </c>
      <c r="P59" s="8">
        <v>3</v>
      </c>
      <c r="Q59" s="8">
        <v>1</v>
      </c>
      <c r="R59" s="8">
        <v>1</v>
      </c>
      <c r="S59" s="8">
        <v>1</v>
      </c>
      <c r="T59" s="8">
        <v>1</v>
      </c>
      <c r="U59" s="8">
        <v>1</v>
      </c>
      <c r="V59" s="8">
        <v>1</v>
      </c>
      <c r="W59" s="8"/>
      <c r="X59" s="8">
        <f t="shared" si="0"/>
        <v>11</v>
      </c>
      <c r="Y59" s="39">
        <f t="shared" si="3"/>
        <v>1.375</v>
      </c>
      <c r="Z59" s="8">
        <v>4</v>
      </c>
      <c r="AA59" s="28"/>
      <c r="AB59" s="28">
        <f>+COUNTIFS(Causales[Causal Homologada],Causales[[#This Row],[Causal Homologada]])</f>
        <v>30</v>
      </c>
      <c r="AC59" s="28"/>
      <c r="AD59" s="28">
        <f>+COUNTIFS(Causales[Causal Homologada],Causales[[#This Row],[Causal Homologada]],Causales[Ranking],1,Causales[Dinámica],Causales[[#This Row],[Dinámica]])</f>
        <v>1</v>
      </c>
      <c r="AE59" s="28">
        <f>+COUNTIFS(Causales[Causal Homologada],Causales[[#This Row],[Causal Homologada]],Causales[Ranking],2,Causales[Dinámica],Causales[[#This Row],[Dinámica]])</f>
        <v>7</v>
      </c>
      <c r="AF59" s="28">
        <f>+Causales[[#This Row],[Conteo Rank]]*1+Causales[[#This Row],[Conteo Rank2]]*0.5</f>
        <v>4.5</v>
      </c>
      <c r="AG59" s="28">
        <f>+Causales[[#This Row],[Conteo Rank 1+2]]*0.8+Causales[[#This Row],[Puntaje Total]]*0.2</f>
        <v>5.8000000000000007</v>
      </c>
      <c r="AH59" s="28">
        <f>+_xlfn.PERCENTRANK.INC(Causales[Puntaje Ponderado],Causales[[#This Row],[Puntaje Ponderado]],3)</f>
        <v>0.26</v>
      </c>
      <c r="AI59" s="49" t="str">
        <f>+VLOOKUP(M59,Homolgacion9[[Causal Homologada]:[Driver]],2,0)</f>
        <v>Incendios Forestales</v>
      </c>
      <c r="AJ59" s="2" t="str">
        <f t="shared" si="2"/>
        <v>Baja</v>
      </c>
    </row>
    <row r="60" spans="2:36" x14ac:dyDescent="0.2">
      <c r="B60" s="1" t="s">
        <v>48</v>
      </c>
      <c r="C60" s="1" t="s">
        <v>21</v>
      </c>
      <c r="D60" s="1" t="str">
        <f>+VLOOKUP(F60,'DIV REGIONAL'!$F$4:$H$37,2,0)</f>
        <v>NORTE</v>
      </c>
      <c r="E60" s="1" t="str">
        <f>+VLOOKUP(F60,'DIV REGIONAL'!$F$4:$H$37,3,0)</f>
        <v>III. CIBAO NORDESTE</v>
      </c>
      <c r="F60" s="1" t="s">
        <v>55</v>
      </c>
      <c r="G60" s="2">
        <v>3</v>
      </c>
      <c r="H60" s="1" t="s">
        <v>54</v>
      </c>
      <c r="I60" s="46" t="s">
        <v>849</v>
      </c>
      <c r="J60" s="2">
        <v>8</v>
      </c>
      <c r="K60" s="1" t="s">
        <v>10</v>
      </c>
      <c r="L60" s="1" t="s">
        <v>12</v>
      </c>
      <c r="M60" s="10" t="str">
        <f>+VLOOKUP(L60,Homolgacion9[[Causal]:[Causal Homologada]],2,0)</f>
        <v>Pastoreo de ganado en bosques</v>
      </c>
      <c r="N60" s="47" t="str">
        <f>+Causales[[#This Row],[Provincia]]&amp;Causales[[#This Row],[Dinámica]]&amp;Causales[[#This Row],[Causal Homologada]]</f>
        <v>SalcedoDegradaciónPastoreo de ganado en bosques</v>
      </c>
      <c r="O60" s="8">
        <v>5</v>
      </c>
      <c r="P60" s="8">
        <v>5</v>
      </c>
      <c r="Q60" s="8">
        <v>5</v>
      </c>
      <c r="R60" s="8">
        <v>4</v>
      </c>
      <c r="S60" s="8">
        <v>3</v>
      </c>
      <c r="T60" s="8">
        <v>4</v>
      </c>
      <c r="U60" s="8">
        <v>5</v>
      </c>
      <c r="V60" s="8">
        <v>5</v>
      </c>
      <c r="W60" s="8"/>
      <c r="X60" s="8">
        <f t="shared" si="0"/>
        <v>36</v>
      </c>
      <c r="Y60" s="39">
        <f t="shared" si="3"/>
        <v>4.5</v>
      </c>
      <c r="Z60" s="8">
        <v>1</v>
      </c>
      <c r="AA60" s="28"/>
      <c r="AB60" s="28">
        <f>+COUNTIFS(Causales[Causal Homologada],Causales[[#This Row],[Causal Homologada]])</f>
        <v>29</v>
      </c>
      <c r="AC60" s="28"/>
      <c r="AD60" s="28">
        <f>+COUNTIFS(Causales[Causal Homologada],Causales[[#This Row],[Causal Homologada]],Causales[Ranking],1,Causales[Dinámica],Causales[[#This Row],[Dinámica]])</f>
        <v>11</v>
      </c>
      <c r="AE60" s="28">
        <f>+COUNTIFS(Causales[Causal Homologada],Causales[[#This Row],[Causal Homologada]],Causales[Ranking],2,Causales[Dinámica],Causales[[#This Row],[Dinámica]])</f>
        <v>8</v>
      </c>
      <c r="AF60" s="28">
        <f>+Causales[[#This Row],[Conteo Rank]]*1+Causales[[#This Row],[Conteo Rank2]]*0.5</f>
        <v>15</v>
      </c>
      <c r="AG60" s="28">
        <f>+Causales[[#This Row],[Conteo Rank 1+2]]*0.8+Causales[[#This Row],[Puntaje Total]]*0.2</f>
        <v>19.2</v>
      </c>
      <c r="AH60" s="28">
        <f>+_xlfn.PERCENTRANK.INC(Causales[Puntaje Ponderado],Causales[[#This Row],[Puntaje Ponderado]],3)</f>
        <v>1</v>
      </c>
      <c r="AI60" s="49" t="str">
        <f>+VLOOKUP(M60,Homolgacion9[[Causal Homologada]:[Driver]],2,0)</f>
        <v>Manejo y uso insustentable de las tierras para producción ganadera</v>
      </c>
      <c r="AJ60" s="2" t="str">
        <f t="shared" si="2"/>
        <v>Muy Alta</v>
      </c>
    </row>
    <row r="61" spans="2:36" x14ac:dyDescent="0.2">
      <c r="B61" s="1" t="s">
        <v>48</v>
      </c>
      <c r="C61" s="1" t="s">
        <v>21</v>
      </c>
      <c r="D61" s="1" t="str">
        <f>+VLOOKUP(F61,'DIV REGIONAL'!$F$4:$H$37,2,0)</f>
        <v>NORTE</v>
      </c>
      <c r="E61" s="1" t="str">
        <f>+VLOOKUP(F61,'DIV REGIONAL'!$F$4:$H$37,3,0)</f>
        <v>III. CIBAO NORDESTE</v>
      </c>
      <c r="F61" s="1" t="s">
        <v>55</v>
      </c>
      <c r="G61" s="2">
        <v>3</v>
      </c>
      <c r="H61" s="1" t="s">
        <v>54</v>
      </c>
      <c r="I61" s="46" t="s">
        <v>849</v>
      </c>
      <c r="J61" s="2">
        <v>8</v>
      </c>
      <c r="K61" s="1" t="s">
        <v>10</v>
      </c>
      <c r="L61" s="1" t="s">
        <v>13</v>
      </c>
      <c r="M61" s="10" t="str">
        <f>+VLOOKUP(L61,Homolgacion9[[Causal]:[Causal Homologada]],2,0)</f>
        <v>Extracción de Madera Leña/Carbón</v>
      </c>
      <c r="N61" s="47" t="str">
        <f>+Causales[[#This Row],[Provincia]]&amp;Causales[[#This Row],[Dinámica]]&amp;Causales[[#This Row],[Causal Homologada]]</f>
        <v>SalcedoDegradaciónExtracción de Madera Leña/Carbón</v>
      </c>
      <c r="O61" s="8">
        <v>2</v>
      </c>
      <c r="P61" s="8">
        <v>2</v>
      </c>
      <c r="Q61" s="8">
        <v>2</v>
      </c>
      <c r="R61" s="8">
        <v>2</v>
      </c>
      <c r="S61" s="8">
        <v>1</v>
      </c>
      <c r="T61" s="8">
        <v>2</v>
      </c>
      <c r="U61" s="8">
        <v>2</v>
      </c>
      <c r="V61" s="8">
        <v>3</v>
      </c>
      <c r="W61" s="8"/>
      <c r="X61" s="8">
        <f t="shared" si="0"/>
        <v>16</v>
      </c>
      <c r="Y61" s="39">
        <f t="shared" si="3"/>
        <v>2</v>
      </c>
      <c r="Z61" s="8">
        <v>2</v>
      </c>
      <c r="AA61" s="28"/>
      <c r="AB61" s="28">
        <f>+COUNTIFS(Causales[Causal Homologada],Causales[[#This Row],[Causal Homologada]])</f>
        <v>31</v>
      </c>
      <c r="AC61" s="28"/>
      <c r="AD61" s="28">
        <f>+COUNTIFS(Causales[Causal Homologada],Causales[[#This Row],[Causal Homologada]],Causales[Ranking],1,Causales[Dinámica],Causales[[#This Row],[Dinámica]])</f>
        <v>10</v>
      </c>
      <c r="AE61" s="28">
        <f>+COUNTIFS(Causales[Causal Homologada],Causales[[#This Row],[Causal Homologada]],Causales[Ranking],2,Causales[Dinámica],Causales[[#This Row],[Dinámica]])</f>
        <v>9</v>
      </c>
      <c r="AF61" s="28">
        <f>+Causales[[#This Row],[Conteo Rank]]*1+Causales[[#This Row],[Conteo Rank2]]*0.5</f>
        <v>14.5</v>
      </c>
      <c r="AG61" s="28">
        <f>+Causales[[#This Row],[Conteo Rank 1+2]]*0.8+Causales[[#This Row],[Puntaje Total]]*0.2</f>
        <v>14.8</v>
      </c>
      <c r="AH61" s="28">
        <f>+_xlfn.PERCENTRANK.INC(Causales[Puntaje Ponderado],Causales[[#This Row],[Puntaje Ponderado]],3)</f>
        <v>0.90100000000000002</v>
      </c>
      <c r="AI61" s="49" t="str">
        <f>+VLOOKUP(M61,Homolgacion9[[Causal Homologada]:[Driver]],2,0)</f>
        <v>Manejo y uso insustentable de las tierras forestales</v>
      </c>
      <c r="AJ61" s="2" t="str">
        <f t="shared" si="2"/>
        <v>Muy Alta</v>
      </c>
    </row>
    <row r="62" spans="2:36" x14ac:dyDescent="0.2">
      <c r="B62" s="1" t="s">
        <v>48</v>
      </c>
      <c r="C62" s="1" t="s">
        <v>21</v>
      </c>
      <c r="D62" s="1" t="str">
        <f>+VLOOKUP(F62,'DIV REGIONAL'!$F$4:$H$37,2,0)</f>
        <v>NORTE</v>
      </c>
      <c r="E62" s="1" t="str">
        <f>+VLOOKUP(F62,'DIV REGIONAL'!$F$4:$H$37,3,0)</f>
        <v>III. CIBAO NORDESTE</v>
      </c>
      <c r="F62" s="1" t="s">
        <v>55</v>
      </c>
      <c r="G62" s="2">
        <v>3</v>
      </c>
      <c r="H62" s="1" t="s">
        <v>54</v>
      </c>
      <c r="I62" s="46" t="s">
        <v>849</v>
      </c>
      <c r="J62" s="2">
        <v>8</v>
      </c>
      <c r="K62" s="1" t="s">
        <v>3</v>
      </c>
      <c r="L62" s="1" t="s">
        <v>80</v>
      </c>
      <c r="M62" s="10" t="str">
        <f>+VLOOKUP(L62,Homolgacion9[[Causal]:[Causal Homologada]],2,0)</f>
        <v>Agricultura migratoria/subsistencia</v>
      </c>
      <c r="N62" s="47" t="str">
        <f>+Causales[[#This Row],[Provincia]]&amp;Causales[[#This Row],[Dinámica]]&amp;Causales[[#This Row],[Causal Homologada]]</f>
        <v>SalcedoDeforestaciónAgricultura migratoria/subsistencia</v>
      </c>
      <c r="O62" s="8">
        <v>1</v>
      </c>
      <c r="P62" s="8">
        <v>1</v>
      </c>
      <c r="Q62" s="8">
        <v>2</v>
      </c>
      <c r="R62" s="8">
        <v>3</v>
      </c>
      <c r="S62" s="8">
        <v>1</v>
      </c>
      <c r="T62" s="8">
        <v>3</v>
      </c>
      <c r="U62" s="8">
        <v>2</v>
      </c>
      <c r="V62" s="8">
        <v>2</v>
      </c>
      <c r="W62" s="8"/>
      <c r="X62" s="8">
        <f t="shared" si="0"/>
        <v>15</v>
      </c>
      <c r="Y62" s="39">
        <f t="shared" si="3"/>
        <v>1.875</v>
      </c>
      <c r="Z62" s="8">
        <v>3</v>
      </c>
      <c r="AA62" s="28"/>
      <c r="AB62" s="28">
        <f>+COUNTIFS(Causales[Causal Homologada],Causales[[#This Row],[Causal Homologada]])</f>
        <v>37</v>
      </c>
      <c r="AC62" s="28"/>
      <c r="AD62" s="28">
        <f>+COUNTIFS(Causales[Causal Homologada],Causales[[#This Row],[Causal Homologada]],Causales[Ranking],1,Causales[Dinámica],Causales[[#This Row],[Dinámica]])</f>
        <v>3</v>
      </c>
      <c r="AE62" s="28">
        <f>+COUNTIFS(Causales[Causal Homologada],Causales[[#This Row],[Causal Homologada]],Causales[Ranking],2,Causales[Dinámica],Causales[[#This Row],[Dinámica]])</f>
        <v>11</v>
      </c>
      <c r="AF62" s="28">
        <f>+Causales[[#This Row],[Conteo Rank]]*1+Causales[[#This Row],[Conteo Rank2]]*0.5</f>
        <v>8.5</v>
      </c>
      <c r="AG62" s="28">
        <f>+Causales[[#This Row],[Conteo Rank 1+2]]*0.8+Causales[[#This Row],[Puntaje Total]]*0.2</f>
        <v>9.8000000000000007</v>
      </c>
      <c r="AH62" s="28">
        <f>+_xlfn.PERCENTRANK.INC(Causales[Puntaje Ponderado],Causales[[#This Row],[Puntaje Ponderado]],3)</f>
        <v>0.45900000000000002</v>
      </c>
      <c r="AI62" s="49" t="str">
        <f>+VLOOKUP(M62,Homolgacion9[[Causal Homologada]:[Driver]],2,0)</f>
        <v>Manejo y uso insustentable de las tierras para producción agrícola</v>
      </c>
      <c r="AJ62" s="2" t="str">
        <f t="shared" si="2"/>
        <v>Media</v>
      </c>
    </row>
    <row r="63" spans="2:36" x14ac:dyDescent="0.2">
      <c r="B63" s="1" t="s">
        <v>48</v>
      </c>
      <c r="C63" s="1" t="s">
        <v>21</v>
      </c>
      <c r="D63" s="1" t="str">
        <f>+VLOOKUP(F63,'DIV REGIONAL'!$F$4:$H$37,2,0)</f>
        <v>NORTE</v>
      </c>
      <c r="E63" s="1" t="str">
        <f>+VLOOKUP(F63,'DIV REGIONAL'!$F$4:$H$37,3,0)</f>
        <v>III. CIBAO NORDESTE</v>
      </c>
      <c r="F63" s="1" t="s">
        <v>55</v>
      </c>
      <c r="G63" s="2">
        <v>3</v>
      </c>
      <c r="H63" s="1" t="s">
        <v>54</v>
      </c>
      <c r="I63" s="46" t="s">
        <v>849</v>
      </c>
      <c r="J63" s="2">
        <v>8</v>
      </c>
      <c r="K63" s="1" t="s">
        <v>15</v>
      </c>
      <c r="L63" s="1" t="s">
        <v>16</v>
      </c>
      <c r="M63" s="10" t="str">
        <f>+VLOOKUP(L63,Homolgacion9[[Causal]:[Causal Homologada]],2,0)</f>
        <v>Debilidad en la Institucionalidad Forestal</v>
      </c>
      <c r="N63" s="47" t="str">
        <f>+Causales[[#This Row],[Provincia]]&amp;Causales[[#This Row],[Dinámica]]&amp;Causales[[#This Row],[Causal Homologada]]</f>
        <v>SalcedoCausas IndirectasDebilidad en la Institucionalidad Forestal</v>
      </c>
      <c r="O63" s="8">
        <v>5</v>
      </c>
      <c r="P63" s="8">
        <v>3</v>
      </c>
      <c r="Q63" s="8">
        <v>4</v>
      </c>
      <c r="R63" s="8">
        <v>4</v>
      </c>
      <c r="S63" s="8">
        <v>4</v>
      </c>
      <c r="T63" s="8">
        <v>4</v>
      </c>
      <c r="U63" s="8">
        <v>4</v>
      </c>
      <c r="V63" s="8">
        <v>4</v>
      </c>
      <c r="W63" s="8"/>
      <c r="X63" s="8">
        <f t="shared" si="0"/>
        <v>32</v>
      </c>
      <c r="Y63" s="39">
        <f t="shared" si="3"/>
        <v>4</v>
      </c>
      <c r="Z63" s="31">
        <v>4</v>
      </c>
      <c r="AA63" s="28"/>
      <c r="AB63" s="28">
        <f>+COUNTIFS(Causales[Causal Homologada],Causales[[#This Row],[Causal Homologada]])</f>
        <v>37</v>
      </c>
      <c r="AC63" s="28"/>
      <c r="AD63" s="28">
        <f>+COUNTIFS(Causales[Causal Homologada],Causales[[#This Row],[Causal Homologada]],Causales[Ranking],1,Causales[Dinámica],Causales[[#This Row],[Dinámica]])</f>
        <v>8</v>
      </c>
      <c r="AE63" s="28">
        <f>+COUNTIFS(Causales[Causal Homologada],Causales[[#This Row],[Causal Homologada]],Causales[Ranking],2,Causales[Dinámica],Causales[[#This Row],[Dinámica]])</f>
        <v>4</v>
      </c>
      <c r="AF63" s="28">
        <f>+Causales[[#This Row],[Conteo Rank]]*1+Causales[[#This Row],[Conteo Rank2]]*0.5</f>
        <v>10</v>
      </c>
      <c r="AG63" s="28">
        <f>+Causales[[#This Row],[Conteo Rank 1+2]]*0.8+Causales[[#This Row],[Puntaje Total]]*0.2</f>
        <v>14.4</v>
      </c>
      <c r="AH63" s="28">
        <f>+_xlfn.PERCENTRANK.INC(Causales[Puntaje Ponderado],Causales[[#This Row],[Puntaje Ponderado]],3)</f>
        <v>0.86499999999999999</v>
      </c>
      <c r="AI63" s="49" t="str">
        <f>+VLOOKUP(M63,Homolgacion9[[Causal Homologada]:[Driver]],2,0)</f>
        <v>Debilidad institucional para la gestión forestal y ausencia de ley sectorial forestal y otras leyes asociadas a la gestión del sector</v>
      </c>
      <c r="AJ63" s="2" t="str">
        <f t="shared" si="2"/>
        <v>Muy Alta</v>
      </c>
    </row>
    <row r="64" spans="2:36" x14ac:dyDescent="0.2">
      <c r="B64" s="1" t="s">
        <v>48</v>
      </c>
      <c r="C64" s="1" t="s">
        <v>21</v>
      </c>
      <c r="D64" s="1" t="str">
        <f>+VLOOKUP(F64,'DIV REGIONAL'!$F$4:$H$37,2,0)</f>
        <v>NORTE</v>
      </c>
      <c r="E64" s="1" t="str">
        <f>+VLOOKUP(F64,'DIV REGIONAL'!$F$4:$H$37,3,0)</f>
        <v>III. CIBAO NORDESTE</v>
      </c>
      <c r="F64" s="1" t="s">
        <v>55</v>
      </c>
      <c r="G64" s="2">
        <v>3</v>
      </c>
      <c r="H64" s="1" t="s">
        <v>54</v>
      </c>
      <c r="I64" s="46" t="s">
        <v>849</v>
      </c>
      <c r="J64" s="2">
        <v>8</v>
      </c>
      <c r="K64" s="1" t="s">
        <v>15</v>
      </c>
      <c r="L64" s="1" t="s">
        <v>17</v>
      </c>
      <c r="M64" s="10" t="str">
        <f>+VLOOKUP(L64,Homolgacion9[[Causal]:[Causal Homologada]],2,0)</f>
        <v>Debilidad en las Políticas Públicas</v>
      </c>
      <c r="N64" s="47" t="str">
        <f>+Causales[[#This Row],[Provincia]]&amp;Causales[[#This Row],[Dinámica]]&amp;Causales[[#This Row],[Causal Homologada]]</f>
        <v>SalcedoCausas IndirectasDebilidad en las Políticas Públicas</v>
      </c>
      <c r="O64" s="8">
        <v>5</v>
      </c>
      <c r="P64" s="8">
        <v>4</v>
      </c>
      <c r="Q64" s="8">
        <v>4</v>
      </c>
      <c r="R64" s="8">
        <v>3</v>
      </c>
      <c r="S64" s="8">
        <v>4</v>
      </c>
      <c r="T64" s="8">
        <v>4</v>
      </c>
      <c r="U64" s="8">
        <v>5</v>
      </c>
      <c r="V64" s="8">
        <v>5</v>
      </c>
      <c r="W64" s="8"/>
      <c r="X64" s="8">
        <f t="shared" si="0"/>
        <v>34</v>
      </c>
      <c r="Y64" s="39">
        <f t="shared" si="3"/>
        <v>4.25</v>
      </c>
      <c r="Z64" s="31">
        <v>2</v>
      </c>
      <c r="AA64" s="28"/>
      <c r="AB64" s="28">
        <f>+COUNTIFS(Causales[Causal Homologada],Causales[[#This Row],[Causal Homologada]])</f>
        <v>50</v>
      </c>
      <c r="AC64" s="28"/>
      <c r="AD64" s="28">
        <f>+COUNTIFS(Causales[Causal Homologada],Causales[[#This Row],[Causal Homologada]],Causales[Ranking],1,Causales[Dinámica],Causales[[#This Row],[Dinámica]])</f>
        <v>8</v>
      </c>
      <c r="AE64" s="28">
        <f>+COUNTIFS(Causales[Causal Homologada],Causales[[#This Row],[Causal Homologada]],Causales[Ranking],2,Causales[Dinámica],Causales[[#This Row],[Dinámica]])</f>
        <v>8</v>
      </c>
      <c r="AF64" s="28">
        <f>+Causales[[#This Row],[Conteo Rank]]*1+Causales[[#This Row],[Conteo Rank2]]*0.5</f>
        <v>12</v>
      </c>
      <c r="AG64" s="28">
        <f>+Causales[[#This Row],[Conteo Rank 1+2]]*0.8+Causales[[#This Row],[Puntaje Total]]*0.2</f>
        <v>16.400000000000002</v>
      </c>
      <c r="AH64" s="28">
        <f>+_xlfn.PERCENTRANK.INC(Causales[Puntaje Ponderado],Causales[[#This Row],[Puntaje Ponderado]],3)</f>
        <v>0.97299999999999998</v>
      </c>
      <c r="AI64" s="49" t="str">
        <f>+VLOOKUP(M64,Homolgacion9[[Causal Homologada]:[Driver]],2,0)</f>
        <v>Debilidad institucional para la gestión forestal y ausencia de ley sectorial forestal y otras leyes asociadas a la gestión del sector</v>
      </c>
      <c r="AJ64" s="2" t="str">
        <f t="shared" si="2"/>
        <v>Muy Alta</v>
      </c>
    </row>
    <row r="65" spans="2:36" x14ac:dyDescent="0.2">
      <c r="B65" s="1" t="s">
        <v>48</v>
      </c>
      <c r="C65" s="1" t="s">
        <v>21</v>
      </c>
      <c r="D65" s="1" t="str">
        <f>+VLOOKUP(F65,'DIV REGIONAL'!$F$4:$H$37,2,0)</f>
        <v>NORTE</v>
      </c>
      <c r="E65" s="1" t="str">
        <f>+VLOOKUP(F65,'DIV REGIONAL'!$F$4:$H$37,3,0)</f>
        <v>III. CIBAO NORDESTE</v>
      </c>
      <c r="F65" s="1" t="s">
        <v>55</v>
      </c>
      <c r="G65" s="2">
        <v>3</v>
      </c>
      <c r="H65" s="1" t="s">
        <v>54</v>
      </c>
      <c r="I65" s="46" t="s">
        <v>849</v>
      </c>
      <c r="J65" s="2">
        <v>8</v>
      </c>
      <c r="K65" s="1" t="s">
        <v>15</v>
      </c>
      <c r="L65" s="1" t="s">
        <v>18</v>
      </c>
      <c r="M65" s="10" t="str">
        <f>+VLOOKUP(L65,Homolgacion9[[Causal]:[Causal Homologada]],2,0)</f>
        <v>Turismo: Expansión del área turística</v>
      </c>
      <c r="N65" s="47" t="str">
        <f>+Causales[[#This Row],[Provincia]]&amp;Causales[[#This Row],[Dinámica]]&amp;Causales[[#This Row],[Causal Homologada]]</f>
        <v>SalcedoCausas IndirectasTurismo: Expansión del área turística</v>
      </c>
      <c r="O65" s="8">
        <v>1</v>
      </c>
      <c r="P65" s="8">
        <v>1</v>
      </c>
      <c r="Q65" s="8">
        <v>1</v>
      </c>
      <c r="R65" s="8">
        <v>1</v>
      </c>
      <c r="S65" s="8">
        <v>1</v>
      </c>
      <c r="T65" s="8">
        <v>1</v>
      </c>
      <c r="U65" s="8">
        <v>1</v>
      </c>
      <c r="V65" s="8">
        <v>1</v>
      </c>
      <c r="W65" s="8"/>
      <c r="X65" s="8">
        <f t="shared" si="0"/>
        <v>8</v>
      </c>
      <c r="Y65" s="39">
        <f t="shared" si="3"/>
        <v>1</v>
      </c>
      <c r="Z65" s="31">
        <v>7</v>
      </c>
      <c r="AA65" s="28"/>
      <c r="AB65" s="28">
        <f>+COUNTIFS(Causales[Causal Homologada],Causales[[#This Row],[Causal Homologada]])</f>
        <v>30</v>
      </c>
      <c r="AC65" s="28"/>
      <c r="AD65" s="28">
        <f>+COUNTIFS(Causales[Causal Homologada],Causales[[#This Row],[Causal Homologada]],Causales[Ranking],1,Causales[Dinámica],Causales[[#This Row],[Dinámica]])</f>
        <v>0</v>
      </c>
      <c r="AE65" s="28">
        <f>+COUNTIFS(Causales[Causal Homologada],Causales[[#This Row],[Causal Homologada]],Causales[Ranking],2,Causales[Dinámica],Causales[[#This Row],[Dinámica]])</f>
        <v>3</v>
      </c>
      <c r="AF65" s="28">
        <f>+Causales[[#This Row],[Conteo Rank]]*1+Causales[[#This Row],[Conteo Rank2]]*0.5</f>
        <v>1.5</v>
      </c>
      <c r="AG65" s="28">
        <f>+Causales[[#This Row],[Conteo Rank 1+2]]*0.8+Causales[[#This Row],[Puntaje Total]]*0.2</f>
        <v>2.8000000000000003</v>
      </c>
      <c r="AH65" s="28">
        <f>+_xlfn.PERCENTRANK.INC(Causales[Puntaje Ponderado],Causales[[#This Row],[Puntaje Ponderado]],3)</f>
        <v>7.2999999999999995E-2</v>
      </c>
      <c r="AI65" s="49" t="str">
        <f>+VLOOKUP(M65,Homolgacion9[[Causal Homologada]:[Driver]],2,0)</f>
        <v>Expansión de infraestructura productiva de tipo urbana, vial e industrial</v>
      </c>
      <c r="AJ65" s="2" t="str">
        <f t="shared" si="2"/>
        <v>Muy Baja</v>
      </c>
    </row>
    <row r="66" spans="2:36" x14ac:dyDescent="0.2">
      <c r="B66" s="1" t="s">
        <v>48</v>
      </c>
      <c r="C66" s="1" t="s">
        <v>21</v>
      </c>
      <c r="D66" s="1" t="str">
        <f>+VLOOKUP(F66,'DIV REGIONAL'!$F$4:$H$37,2,0)</f>
        <v>NORTE</v>
      </c>
      <c r="E66" s="1" t="str">
        <f>+VLOOKUP(F66,'DIV REGIONAL'!$F$4:$H$37,3,0)</f>
        <v>III. CIBAO NORDESTE</v>
      </c>
      <c r="F66" s="1" t="s">
        <v>55</v>
      </c>
      <c r="G66" s="2">
        <v>3</v>
      </c>
      <c r="H66" s="1" t="s">
        <v>54</v>
      </c>
      <c r="I66" s="46" t="s">
        <v>849</v>
      </c>
      <c r="J66" s="2">
        <v>8</v>
      </c>
      <c r="K66" s="1" t="s">
        <v>15</v>
      </c>
      <c r="L66" s="1" t="s">
        <v>19</v>
      </c>
      <c r="M66" s="10" t="str">
        <f>+VLOOKUP(L66,Homolgacion9[[Causal]:[Causal Homologada]],2,0)</f>
        <v>Informalidad Mercado Leña/Carbón</v>
      </c>
      <c r="N66" s="47" t="str">
        <f>+Causales[[#This Row],[Provincia]]&amp;Causales[[#This Row],[Dinámica]]&amp;Causales[[#This Row],[Causal Homologada]]</f>
        <v>SalcedoCausas IndirectasInformalidad Mercado Leña/Carbón</v>
      </c>
      <c r="O66" s="8">
        <v>2</v>
      </c>
      <c r="P66" s="8">
        <v>2</v>
      </c>
      <c r="Q66" s="8">
        <v>1</v>
      </c>
      <c r="R66" s="8">
        <v>1</v>
      </c>
      <c r="S66" s="8">
        <v>1</v>
      </c>
      <c r="T66" s="8">
        <v>1</v>
      </c>
      <c r="U66" s="8">
        <v>1</v>
      </c>
      <c r="V66" s="8">
        <v>2</v>
      </c>
      <c r="W66" s="8"/>
      <c r="X66" s="8">
        <f t="shared" si="0"/>
        <v>11</v>
      </c>
      <c r="Y66" s="39">
        <f t="shared" si="3"/>
        <v>1.375</v>
      </c>
      <c r="Z66" s="31">
        <v>6</v>
      </c>
      <c r="AA66" s="28"/>
      <c r="AB66" s="28">
        <f>+COUNTIFS(Causales[Causal Homologada],Causales[[#This Row],[Causal Homologada]])</f>
        <v>29</v>
      </c>
      <c r="AC66" s="28"/>
      <c r="AD66" s="28">
        <f>+COUNTIFS(Causales[Causal Homologada],Causales[[#This Row],[Causal Homologada]],Causales[Ranking],1,Causales[Dinámica],Causales[[#This Row],[Dinámica]])</f>
        <v>5</v>
      </c>
      <c r="AE66" s="28">
        <f>+COUNTIFS(Causales[Causal Homologada],Causales[[#This Row],[Causal Homologada]],Causales[Ranking],2,Causales[Dinámica],Causales[[#This Row],[Dinámica]])</f>
        <v>8</v>
      </c>
      <c r="AF66" s="28">
        <f>+Causales[[#This Row],[Conteo Rank]]*1+Causales[[#This Row],[Conteo Rank2]]*0.5</f>
        <v>9</v>
      </c>
      <c r="AG66" s="28">
        <f>+Causales[[#This Row],[Conteo Rank 1+2]]*0.8+Causales[[#This Row],[Puntaje Total]]*0.2</f>
        <v>9.4</v>
      </c>
      <c r="AH66" s="28">
        <f>+_xlfn.PERCENTRANK.INC(Causales[Puntaje Ponderado],Causales[[#This Row],[Puntaje Ponderado]],3)</f>
        <v>0.439</v>
      </c>
      <c r="AI66" s="49" t="str">
        <f>+VLOOKUP(M66,Homolgacion9[[Causal Homologada]:[Driver]],2,0)</f>
        <v>Manejo y uso insustentable de las tierras forestales</v>
      </c>
      <c r="AJ66" s="2" t="str">
        <f t="shared" si="2"/>
        <v>Media</v>
      </c>
    </row>
    <row r="67" spans="2:36" x14ac:dyDescent="0.2">
      <c r="B67" s="1" t="s">
        <v>48</v>
      </c>
      <c r="C67" s="1" t="s">
        <v>21</v>
      </c>
      <c r="D67" s="1" t="str">
        <f>+VLOOKUP(F67,'DIV REGIONAL'!$F$4:$H$37,2,0)</f>
        <v>NORTE</v>
      </c>
      <c r="E67" s="1" t="str">
        <f>+VLOOKUP(F67,'DIV REGIONAL'!$F$4:$H$37,3,0)</f>
        <v>III. CIBAO NORDESTE</v>
      </c>
      <c r="F67" s="1" t="s">
        <v>55</v>
      </c>
      <c r="G67" s="2">
        <v>3</v>
      </c>
      <c r="H67" s="1" t="s">
        <v>54</v>
      </c>
      <c r="I67" s="46" t="s">
        <v>849</v>
      </c>
      <c r="J67" s="2">
        <v>8</v>
      </c>
      <c r="K67" s="1" t="s">
        <v>15</v>
      </c>
      <c r="L67" s="1" t="s">
        <v>81</v>
      </c>
      <c r="M67" s="10" t="str">
        <f>+VLOOKUP(L67,Homolgacion9[[Causal]:[Causal Homologada]],2,0)</f>
        <v>Débil Educación Ambiental</v>
      </c>
      <c r="N67" s="47" t="str">
        <f>+Causales[[#This Row],[Provincia]]&amp;Causales[[#This Row],[Dinámica]]&amp;Causales[[#This Row],[Causal Homologada]]</f>
        <v>SalcedoCausas IndirectasDébil Educación Ambiental</v>
      </c>
      <c r="O67" s="8">
        <v>5</v>
      </c>
      <c r="P67" s="8">
        <v>4</v>
      </c>
      <c r="Q67" s="8">
        <v>5</v>
      </c>
      <c r="R67" s="8">
        <v>5</v>
      </c>
      <c r="S67" s="8">
        <v>5</v>
      </c>
      <c r="T67" s="8">
        <v>4</v>
      </c>
      <c r="U67" s="8">
        <v>4</v>
      </c>
      <c r="V67" s="8">
        <v>5</v>
      </c>
      <c r="W67" s="8"/>
      <c r="X67" s="8">
        <f t="shared" si="0"/>
        <v>37</v>
      </c>
      <c r="Y67" s="39">
        <f t="shared" si="3"/>
        <v>4.625</v>
      </c>
      <c r="Z67" s="31">
        <v>1</v>
      </c>
      <c r="AA67" s="28"/>
      <c r="AB67" s="28">
        <f>+COUNTIFS(Causales[Causal Homologada],Causales[[#This Row],[Causal Homologada]])</f>
        <v>17</v>
      </c>
      <c r="AC67" s="28"/>
      <c r="AD67" s="28">
        <f>+COUNTIFS(Causales[Causal Homologada],Causales[[#This Row],[Causal Homologada]],Causales[Ranking],1,Causales[Dinámica],Causales[[#This Row],[Dinámica]])</f>
        <v>5</v>
      </c>
      <c r="AE67" s="28">
        <f>+COUNTIFS(Causales[Causal Homologada],Causales[[#This Row],[Causal Homologada]],Causales[Ranking],2,Causales[Dinámica],Causales[[#This Row],[Dinámica]])</f>
        <v>7</v>
      </c>
      <c r="AF67" s="28">
        <f>+Causales[[#This Row],[Conteo Rank]]*1+Causales[[#This Row],[Conteo Rank2]]*0.5</f>
        <v>8.5</v>
      </c>
      <c r="AG67" s="28">
        <f>+Causales[[#This Row],[Conteo Rank 1+2]]*0.8+Causales[[#This Row],[Puntaje Total]]*0.2</f>
        <v>14.200000000000001</v>
      </c>
      <c r="AH67" s="28">
        <f>+_xlfn.PERCENTRANK.INC(Causales[Puntaje Ponderado],Causales[[#This Row],[Puntaje Ponderado]],3)</f>
        <v>0.85199999999999998</v>
      </c>
      <c r="AI67" s="49" t="str">
        <f>+VLOOKUP(M67,Homolgacion9[[Causal Homologada]:[Driver]],2,0)</f>
        <v>Débil Educación Ambiental</v>
      </c>
      <c r="AJ67" s="2" t="str">
        <f t="shared" si="2"/>
        <v>Muy Alta</v>
      </c>
    </row>
    <row r="68" spans="2:36" x14ac:dyDescent="0.2">
      <c r="B68" s="1" t="s">
        <v>48</v>
      </c>
      <c r="C68" s="1" t="s">
        <v>21</v>
      </c>
      <c r="D68" s="1" t="str">
        <f>+VLOOKUP(F68,'DIV REGIONAL'!$F$4:$H$37,2,0)</f>
        <v>NORTE</v>
      </c>
      <c r="E68" s="1" t="str">
        <f>+VLOOKUP(F68,'DIV REGIONAL'!$F$4:$H$37,3,0)</f>
        <v>III. CIBAO NORDESTE</v>
      </c>
      <c r="F68" s="1" t="s">
        <v>55</v>
      </c>
      <c r="G68" s="2">
        <v>3</v>
      </c>
      <c r="H68" s="1" t="s">
        <v>54</v>
      </c>
      <c r="I68" s="46" t="s">
        <v>849</v>
      </c>
      <c r="J68" s="2">
        <v>8</v>
      </c>
      <c r="K68" s="1" t="s">
        <v>15</v>
      </c>
      <c r="L68" s="1" t="s">
        <v>82</v>
      </c>
      <c r="M68" s="10" t="str">
        <f>+VLOOKUP(L68,Homolgacion9[[Causal]:[Causal Homologada]],2,0)</f>
        <v>Ausencia de Incentivos Forestales</v>
      </c>
      <c r="N68" s="47" t="str">
        <f>+Causales[[#This Row],[Provincia]]&amp;Causales[[#This Row],[Dinámica]]&amp;Causales[[#This Row],[Causal Homologada]]</f>
        <v>SalcedoCausas IndirectasAusencia de Incentivos Forestales</v>
      </c>
      <c r="O68" s="8">
        <v>4</v>
      </c>
      <c r="P68" s="8">
        <v>5</v>
      </c>
      <c r="Q68" s="8">
        <v>3</v>
      </c>
      <c r="R68" s="8">
        <v>3</v>
      </c>
      <c r="S68" s="8">
        <v>3</v>
      </c>
      <c r="T68" s="8">
        <v>4</v>
      </c>
      <c r="U68" s="8">
        <v>4</v>
      </c>
      <c r="V68" s="8">
        <v>3</v>
      </c>
      <c r="W68" s="8"/>
      <c r="X68" s="8">
        <f t="shared" si="0"/>
        <v>29</v>
      </c>
      <c r="Y68" s="39">
        <f t="shared" si="3"/>
        <v>3.625</v>
      </c>
      <c r="Z68" s="31">
        <v>5</v>
      </c>
      <c r="AA68" s="28"/>
      <c r="AB68" s="28">
        <f>+COUNTIFS(Causales[Causal Homologada],Causales[[#This Row],[Causal Homologada]])</f>
        <v>7</v>
      </c>
      <c r="AC68" s="28"/>
      <c r="AD68" s="28">
        <f>+COUNTIFS(Causales[Causal Homologada],Causales[[#This Row],[Causal Homologada]],Causales[Ranking],1,Causales[Dinámica],Causales[[#This Row],[Dinámica]])</f>
        <v>3</v>
      </c>
      <c r="AE68" s="28">
        <f>+COUNTIFS(Causales[Causal Homologada],Causales[[#This Row],[Causal Homologada]],Causales[Ranking],2,Causales[Dinámica],Causales[[#This Row],[Dinámica]])</f>
        <v>0</v>
      </c>
      <c r="AF68" s="28">
        <f>+Causales[[#This Row],[Conteo Rank]]*1+Causales[[#This Row],[Conteo Rank2]]*0.5</f>
        <v>3</v>
      </c>
      <c r="AG68" s="28">
        <f>+Causales[[#This Row],[Conteo Rank 1+2]]*0.8+Causales[[#This Row],[Puntaje Total]]*0.2</f>
        <v>8.2000000000000011</v>
      </c>
      <c r="AH68" s="28">
        <f>+_xlfn.PERCENTRANK.INC(Causales[Puntaje Ponderado],Causales[[#This Row],[Puntaje Ponderado]],3)</f>
        <v>0.372</v>
      </c>
      <c r="AI68" s="49" t="str">
        <f>+VLOOKUP(M68,Homolgacion9[[Causal Homologada]:[Driver]],2,0)</f>
        <v>Manejo y uso insustentable de las tierras forestales</v>
      </c>
      <c r="AJ68" s="2" t="str">
        <f t="shared" si="2"/>
        <v>Baja</v>
      </c>
    </row>
    <row r="69" spans="2:36" x14ac:dyDescent="0.2">
      <c r="B69" s="1" t="s">
        <v>48</v>
      </c>
      <c r="C69" s="1" t="s">
        <v>21</v>
      </c>
      <c r="D69" s="1" t="str">
        <f>+VLOOKUP(F69,'DIV REGIONAL'!$F$4:$H$37,2,0)</f>
        <v>NORTE</v>
      </c>
      <c r="E69" s="1" t="str">
        <f>+VLOOKUP(F69,'DIV REGIONAL'!$F$4:$H$37,3,0)</f>
        <v>III. CIBAO NORDESTE</v>
      </c>
      <c r="F69" s="1" t="s">
        <v>55</v>
      </c>
      <c r="G69" s="2">
        <v>3</v>
      </c>
      <c r="H69" s="1" t="s">
        <v>54</v>
      </c>
      <c r="I69" s="46" t="s">
        <v>849</v>
      </c>
      <c r="J69" s="2">
        <v>8</v>
      </c>
      <c r="K69" s="1" t="s">
        <v>15</v>
      </c>
      <c r="L69" s="1" t="s">
        <v>83</v>
      </c>
      <c r="M69" s="10" t="str">
        <f>+VLOOKUP(L69,Homolgacion9[[Causal]:[Causal Homologada]],2,0)</f>
        <v>Debilidad en la Institucionalidad Forestal</v>
      </c>
      <c r="N69" s="47" t="str">
        <f>+Causales[[#This Row],[Provincia]]&amp;Causales[[#This Row],[Dinámica]]&amp;Causales[[#This Row],[Causal Homologada]]</f>
        <v>SalcedoCausas IndirectasDebilidad en la Institucionalidad Forestal</v>
      </c>
      <c r="O69" s="8">
        <v>4</v>
      </c>
      <c r="P69" s="8">
        <v>5</v>
      </c>
      <c r="Q69" s="8">
        <v>5</v>
      </c>
      <c r="R69" s="8">
        <v>4</v>
      </c>
      <c r="S69" s="8">
        <v>4</v>
      </c>
      <c r="T69" s="8">
        <v>4</v>
      </c>
      <c r="U69" s="8">
        <v>4</v>
      </c>
      <c r="V69" s="8">
        <v>3</v>
      </c>
      <c r="W69" s="8"/>
      <c r="X69" s="8">
        <f t="shared" si="0"/>
        <v>33</v>
      </c>
      <c r="Y69" s="39">
        <f t="shared" si="3"/>
        <v>4.125</v>
      </c>
      <c r="Z69" s="31">
        <v>3</v>
      </c>
      <c r="AA69" s="28"/>
      <c r="AB69" s="28">
        <f>+COUNTIFS(Causales[Causal Homologada],Causales[[#This Row],[Causal Homologada]])</f>
        <v>37</v>
      </c>
      <c r="AC69" s="28"/>
      <c r="AD69" s="28">
        <f>+COUNTIFS(Causales[Causal Homologada],Causales[[#This Row],[Causal Homologada]],Causales[Ranking],1,Causales[Dinámica],Causales[[#This Row],[Dinámica]])</f>
        <v>8</v>
      </c>
      <c r="AE69" s="28">
        <f>+COUNTIFS(Causales[Causal Homologada],Causales[[#This Row],[Causal Homologada]],Causales[Ranking],2,Causales[Dinámica],Causales[[#This Row],[Dinámica]])</f>
        <v>4</v>
      </c>
      <c r="AF69" s="28">
        <f>+Causales[[#This Row],[Conteo Rank]]*1+Causales[[#This Row],[Conteo Rank2]]*0.5</f>
        <v>10</v>
      </c>
      <c r="AG69" s="28">
        <f>+Causales[[#This Row],[Conteo Rank 1+2]]*0.8+Causales[[#This Row],[Puntaje Total]]*0.2</f>
        <v>14.600000000000001</v>
      </c>
      <c r="AH69" s="28">
        <f>+_xlfn.PERCENTRANK.INC(Causales[Puntaje Ponderado],Causales[[#This Row],[Puntaje Ponderado]],3)</f>
        <v>0.89300000000000002</v>
      </c>
      <c r="AI69" s="49" t="str">
        <f>+VLOOKUP(M69,Homolgacion9[[Causal Homologada]:[Driver]],2,0)</f>
        <v>Debilidad institucional para la gestión forestal y ausencia de ley sectorial forestal y otras leyes asociadas a la gestión del sector</v>
      </c>
      <c r="AJ69" s="2" t="str">
        <f t="shared" si="2"/>
        <v>Muy Alta</v>
      </c>
    </row>
    <row r="70" spans="2:36" x14ac:dyDescent="0.2">
      <c r="B70" s="6" t="s">
        <v>48</v>
      </c>
      <c r="C70" s="6" t="s">
        <v>21</v>
      </c>
      <c r="D70" s="6" t="str">
        <f>+VLOOKUP(F70,'DIV REGIONAL'!$F$4:$H$37,2,0)</f>
        <v>NORTE</v>
      </c>
      <c r="E70" s="6" t="str">
        <f>+VLOOKUP(F70,'DIV REGIONAL'!$F$4:$H$37,3,0)</f>
        <v>III. CIBAO NORDESTE</v>
      </c>
      <c r="F70" s="6" t="s">
        <v>57</v>
      </c>
      <c r="G70" s="7">
        <v>4</v>
      </c>
      <c r="H70" s="6" t="s">
        <v>56</v>
      </c>
      <c r="I70" s="46" t="s">
        <v>850</v>
      </c>
      <c r="J70" s="7">
        <v>9</v>
      </c>
      <c r="K70" s="6" t="s">
        <v>3</v>
      </c>
      <c r="L70" s="6" t="s">
        <v>4</v>
      </c>
      <c r="M70" s="10" t="str">
        <f>+VLOOKUP(L70,Homolgacion9[[Causal]:[Causal Homologada]],2,0)</f>
        <v>Agricultura Comercial</v>
      </c>
      <c r="N70" s="47" t="str">
        <f>+Causales[[#This Row],[Provincia]]&amp;Causales[[#This Row],[Dinámica]]&amp;Causales[[#This Row],[Causal Homologada]]</f>
        <v>DuarteDeforestaciónAgricultura Comercial</v>
      </c>
      <c r="O70" s="7">
        <v>2</v>
      </c>
      <c r="P70" s="7">
        <v>3</v>
      </c>
      <c r="Q70" s="7">
        <v>2</v>
      </c>
      <c r="R70" s="7">
        <v>2</v>
      </c>
      <c r="S70" s="7">
        <v>2</v>
      </c>
      <c r="T70" s="7">
        <v>2</v>
      </c>
      <c r="U70" s="7">
        <v>3</v>
      </c>
      <c r="V70" s="7">
        <v>1</v>
      </c>
      <c r="W70" s="7">
        <v>2</v>
      </c>
      <c r="X70" s="7">
        <f t="shared" si="0"/>
        <v>19</v>
      </c>
      <c r="Y70" s="38">
        <f t="shared" si="3"/>
        <v>2.1111111111111112</v>
      </c>
      <c r="Z70" s="32">
        <v>1</v>
      </c>
      <c r="AA70" s="28"/>
      <c r="AB70" s="28">
        <f>+COUNTIFS(Causales[Causal Homologada],Causales[[#This Row],[Causal Homologada]])</f>
        <v>30</v>
      </c>
      <c r="AC70" s="28"/>
      <c r="AD70" s="28">
        <f>+COUNTIFS(Causales[Causal Homologada],Causales[[#This Row],[Causal Homologada]],Causales[Ranking],1,Causales[Dinámica],Causales[[#This Row],[Dinámica]])</f>
        <v>7</v>
      </c>
      <c r="AE70" s="28">
        <f>+COUNTIFS(Causales[Causal Homologada],Causales[[#This Row],[Causal Homologada]],Causales[Ranking],2,Causales[Dinámica],Causales[[#This Row],[Dinámica]])</f>
        <v>9</v>
      </c>
      <c r="AF70" s="28">
        <f>+Causales[[#This Row],[Conteo Rank]]*1+Causales[[#This Row],[Conteo Rank2]]*0.5</f>
        <v>11.5</v>
      </c>
      <c r="AG70" s="28">
        <f>+Causales[[#This Row],[Conteo Rank 1+2]]*0.8+Causales[[#This Row],[Puntaje Total]]*0.2</f>
        <v>13.000000000000002</v>
      </c>
      <c r="AH70" s="28">
        <f>+_xlfn.PERCENTRANK.INC(Causales[Puntaje Ponderado],Causales[[#This Row],[Puntaje Ponderado]],3)</f>
        <v>0.73899999999999999</v>
      </c>
      <c r="AI70" s="49" t="str">
        <f>+VLOOKUP(M70,Homolgacion9[[Causal Homologada]:[Driver]],2,0)</f>
        <v>Manejo y uso insustentable de las tierras para producción agrícola</v>
      </c>
      <c r="AJ70" s="2" t="str">
        <f t="shared" si="2"/>
        <v>Alta</v>
      </c>
    </row>
    <row r="71" spans="2:36" x14ac:dyDescent="0.2">
      <c r="B71" s="1" t="s">
        <v>48</v>
      </c>
      <c r="C71" s="1" t="s">
        <v>21</v>
      </c>
      <c r="D71" s="1" t="str">
        <f>+VLOOKUP(F71,'DIV REGIONAL'!$F$4:$H$37,2,0)</f>
        <v>NORTE</v>
      </c>
      <c r="E71" s="1" t="str">
        <f>+VLOOKUP(F71,'DIV REGIONAL'!$F$4:$H$37,3,0)</f>
        <v>III. CIBAO NORDESTE</v>
      </c>
      <c r="F71" s="1" t="s">
        <v>57</v>
      </c>
      <c r="G71" s="2">
        <v>4</v>
      </c>
      <c r="H71" s="1" t="s">
        <v>56</v>
      </c>
      <c r="I71" s="46" t="s">
        <v>850</v>
      </c>
      <c r="J71" s="2">
        <v>9</v>
      </c>
      <c r="K71" s="1" t="s">
        <v>3</v>
      </c>
      <c r="L71" s="1" t="s">
        <v>5</v>
      </c>
      <c r="M71" s="10" t="str">
        <f>+VLOOKUP(L71,Homolgacion9[[Causal]:[Causal Homologada]],2,0)</f>
        <v>Agricultura migratoria/subsistencia</v>
      </c>
      <c r="N71" s="47" t="str">
        <f>+Causales[[#This Row],[Provincia]]&amp;Causales[[#This Row],[Dinámica]]&amp;Causales[[#This Row],[Causal Homologada]]</f>
        <v>DuarteDeforestaciónAgricultura migratoria/subsistencia</v>
      </c>
      <c r="O71" s="8">
        <v>1</v>
      </c>
      <c r="P71" s="8">
        <v>1</v>
      </c>
      <c r="Q71" s="8">
        <v>2</v>
      </c>
      <c r="R71" s="8">
        <v>2</v>
      </c>
      <c r="S71" s="8">
        <v>1</v>
      </c>
      <c r="T71" s="8">
        <v>1</v>
      </c>
      <c r="U71" s="8">
        <v>2</v>
      </c>
      <c r="V71" s="8">
        <v>1</v>
      </c>
      <c r="W71" s="8">
        <v>1</v>
      </c>
      <c r="X71" s="8">
        <f t="shared" si="0"/>
        <v>12</v>
      </c>
      <c r="Y71" s="39">
        <f t="shared" si="3"/>
        <v>1.3333333333333333</v>
      </c>
      <c r="Z71" s="34">
        <v>4</v>
      </c>
      <c r="AA71" s="28"/>
      <c r="AB71" s="28">
        <f>+COUNTIFS(Causales[Causal Homologada],Causales[[#This Row],[Causal Homologada]])</f>
        <v>37</v>
      </c>
      <c r="AC71" s="28"/>
      <c r="AD71" s="28">
        <f>+COUNTIFS(Causales[Causal Homologada],Causales[[#This Row],[Causal Homologada]],Causales[Ranking],1,Causales[Dinámica],Causales[[#This Row],[Dinámica]])</f>
        <v>3</v>
      </c>
      <c r="AE71" s="28">
        <f>+COUNTIFS(Causales[Causal Homologada],Causales[[#This Row],[Causal Homologada]],Causales[Ranking],2,Causales[Dinámica],Causales[[#This Row],[Dinámica]])</f>
        <v>11</v>
      </c>
      <c r="AF71" s="28">
        <f>+Causales[[#This Row],[Conteo Rank]]*1+Causales[[#This Row],[Conteo Rank2]]*0.5</f>
        <v>8.5</v>
      </c>
      <c r="AG71" s="28">
        <f>+Causales[[#This Row],[Conteo Rank 1+2]]*0.8+Causales[[#This Row],[Puntaje Total]]*0.2</f>
        <v>9.2000000000000011</v>
      </c>
      <c r="AH71" s="28">
        <f>+_xlfn.PERCENTRANK.INC(Causales[Puntaje Ponderado],Causales[[#This Row],[Puntaje Ponderado]],3)</f>
        <v>0.43099999999999999</v>
      </c>
      <c r="AI71" s="49" t="str">
        <f>+VLOOKUP(M71,Homolgacion9[[Causal Homologada]:[Driver]],2,0)</f>
        <v>Manejo y uso insustentable de las tierras para producción agrícola</v>
      </c>
      <c r="AJ71" s="2" t="str">
        <f t="shared" si="2"/>
        <v>Media</v>
      </c>
    </row>
    <row r="72" spans="2:36" x14ac:dyDescent="0.2">
      <c r="B72" s="1" t="s">
        <v>48</v>
      </c>
      <c r="C72" s="1" t="s">
        <v>21</v>
      </c>
      <c r="D72" s="1" t="str">
        <f>+VLOOKUP(F72,'DIV REGIONAL'!$F$4:$H$37,2,0)</f>
        <v>NORTE</v>
      </c>
      <c r="E72" s="1" t="str">
        <f>+VLOOKUP(F72,'DIV REGIONAL'!$F$4:$H$37,3,0)</f>
        <v>III. CIBAO NORDESTE</v>
      </c>
      <c r="F72" s="1" t="s">
        <v>57</v>
      </c>
      <c r="G72" s="2">
        <v>4</v>
      </c>
      <c r="H72" s="1" t="s">
        <v>56</v>
      </c>
      <c r="I72" s="46" t="s">
        <v>850</v>
      </c>
      <c r="J72" s="2">
        <v>9</v>
      </c>
      <c r="K72" s="1" t="s">
        <v>3</v>
      </c>
      <c r="L72" s="1" t="s">
        <v>6</v>
      </c>
      <c r="M72" s="10" t="str">
        <f>+VLOOKUP(L72,Homolgacion9[[Causal]:[Causal Homologada]],2,0)</f>
        <v xml:space="preserve">Tala Ilegal de Bosque Natural </v>
      </c>
      <c r="N72" s="47" t="str">
        <f>+Causales[[#This Row],[Provincia]]&amp;Causales[[#This Row],[Dinámica]]&amp;Causales[[#This Row],[Causal Homologada]]</f>
        <v xml:space="preserve">DuarteDeforestaciónTala Ilegal de Bosque Natural </v>
      </c>
      <c r="O72" s="8">
        <v>1</v>
      </c>
      <c r="P72" s="8">
        <v>1</v>
      </c>
      <c r="Q72" s="8">
        <v>2</v>
      </c>
      <c r="R72" s="8">
        <v>2</v>
      </c>
      <c r="S72" s="8">
        <v>2</v>
      </c>
      <c r="T72" s="8">
        <v>2</v>
      </c>
      <c r="U72" s="8">
        <v>2</v>
      </c>
      <c r="V72" s="8">
        <v>3</v>
      </c>
      <c r="W72" s="8">
        <v>1</v>
      </c>
      <c r="X72" s="8">
        <f t="shared" ref="X72:X135" si="4">IF(SUM(O72:W72)=0,"",SUM(O72:W72))</f>
        <v>16</v>
      </c>
      <c r="Y72" s="39">
        <f t="shared" si="3"/>
        <v>1.7777777777777777</v>
      </c>
      <c r="Z72" s="34">
        <v>3</v>
      </c>
      <c r="AA72" s="28"/>
      <c r="AB72" s="28">
        <f>+COUNTIFS(Causales[Causal Homologada],Causales[[#This Row],[Causal Homologada]])</f>
        <v>34</v>
      </c>
      <c r="AC72" s="28"/>
      <c r="AD72" s="28">
        <f>+COUNTIFS(Causales[Causal Homologada],Causales[[#This Row],[Causal Homologada]],Causales[Ranking],1,Causales[Dinámica],Causales[[#This Row],[Dinámica]])</f>
        <v>10</v>
      </c>
      <c r="AE72" s="28">
        <f>+COUNTIFS(Causales[Causal Homologada],Causales[[#This Row],[Causal Homologada]],Causales[Ranking],2,Causales[Dinámica],Causales[[#This Row],[Dinámica]])</f>
        <v>3</v>
      </c>
      <c r="AF72" s="28">
        <f>+Causales[[#This Row],[Conteo Rank]]*1+Causales[[#This Row],[Conteo Rank2]]*0.5</f>
        <v>11.5</v>
      </c>
      <c r="AG72" s="28">
        <f>+Causales[[#This Row],[Conteo Rank 1+2]]*0.8+Causales[[#This Row],[Puntaje Total]]*0.2</f>
        <v>12.400000000000002</v>
      </c>
      <c r="AH72" s="28">
        <f>+_xlfn.PERCENTRANK.INC(Causales[Puntaje Ponderado],Causales[[#This Row],[Puntaje Ponderado]],3)</f>
        <v>0.67</v>
      </c>
      <c r="AI72" s="49" t="str">
        <f>+VLOOKUP(M72,Homolgacion9[[Causal Homologada]:[Driver]],2,0)</f>
        <v>Manejo y uso insustentable de las tierras forestales</v>
      </c>
      <c r="AJ72" s="2" t="str">
        <f t="shared" si="2"/>
        <v>Alta</v>
      </c>
    </row>
    <row r="73" spans="2:36" x14ac:dyDescent="0.2">
      <c r="B73" s="1" t="s">
        <v>48</v>
      </c>
      <c r="C73" s="1" t="s">
        <v>21</v>
      </c>
      <c r="D73" s="1" t="str">
        <f>+VLOOKUP(F73,'DIV REGIONAL'!$F$4:$H$37,2,0)</f>
        <v>NORTE</v>
      </c>
      <c r="E73" s="1" t="str">
        <f>+VLOOKUP(F73,'DIV REGIONAL'!$F$4:$H$37,3,0)</f>
        <v>III. CIBAO NORDESTE</v>
      </c>
      <c r="F73" s="1" t="s">
        <v>57</v>
      </c>
      <c r="G73" s="2">
        <v>4</v>
      </c>
      <c r="H73" s="1" t="s">
        <v>56</v>
      </c>
      <c r="I73" s="46" t="s">
        <v>850</v>
      </c>
      <c r="J73" s="2">
        <v>9</v>
      </c>
      <c r="K73" s="1" t="s">
        <v>3</v>
      </c>
      <c r="L73" s="1" t="s">
        <v>84</v>
      </c>
      <c r="M73" s="10" t="str">
        <f>+VLOOKUP(L73,Homolgacion9[[Causal]:[Causal Homologada]],2,0)</f>
        <v>Incendios Alta Intensidad</v>
      </c>
      <c r="N73" s="47" t="str">
        <f>+Causales[[#This Row],[Provincia]]&amp;Causales[[#This Row],[Dinámica]]&amp;Causales[[#This Row],[Causal Homologada]]</f>
        <v>DuarteDeforestaciónIncendios Alta Intensidad</v>
      </c>
      <c r="O73" s="8">
        <v>2</v>
      </c>
      <c r="P73" s="8">
        <v>1</v>
      </c>
      <c r="Q73" s="8">
        <v>1</v>
      </c>
      <c r="R73" s="8">
        <v>2</v>
      </c>
      <c r="S73" s="8">
        <v>2</v>
      </c>
      <c r="T73" s="8">
        <v>4</v>
      </c>
      <c r="U73" s="8">
        <v>3</v>
      </c>
      <c r="V73" s="8">
        <v>1</v>
      </c>
      <c r="W73" s="8">
        <v>1</v>
      </c>
      <c r="X73" s="8">
        <f t="shared" si="4"/>
        <v>17</v>
      </c>
      <c r="Y73" s="39">
        <f t="shared" si="3"/>
        <v>1.8888888888888888</v>
      </c>
      <c r="Z73" s="34">
        <v>2</v>
      </c>
      <c r="AA73" s="28"/>
      <c r="AB73" s="28">
        <f>+COUNTIFS(Causales[Causal Homologada],Causales[[#This Row],[Causal Homologada]])</f>
        <v>18</v>
      </c>
      <c r="AC73" s="28"/>
      <c r="AD73" s="28">
        <f>+COUNTIFS(Causales[Causal Homologada],Causales[[#This Row],[Causal Homologada]],Causales[Ranking],1,Causales[Dinámica],Causales[[#This Row],[Dinámica]])</f>
        <v>0</v>
      </c>
      <c r="AE73" s="28">
        <f>+COUNTIFS(Causales[Causal Homologada],Causales[[#This Row],[Causal Homologada]],Causales[Ranking],2,Causales[Dinámica],Causales[[#This Row],[Dinámica]])</f>
        <v>2</v>
      </c>
      <c r="AF73" s="28">
        <f>+Causales[[#This Row],[Conteo Rank]]*1+Causales[[#This Row],[Conteo Rank2]]*0.5</f>
        <v>1</v>
      </c>
      <c r="AG73" s="28">
        <f>+Causales[[#This Row],[Conteo Rank 1+2]]*0.8+Causales[[#This Row],[Puntaje Total]]*0.2</f>
        <v>4.2</v>
      </c>
      <c r="AH73" s="28">
        <f>+_xlfn.PERCENTRANK.INC(Causales[Puntaje Ponderado],Causales[[#This Row],[Puntaje Ponderado]],3)</f>
        <v>0.14899999999999999</v>
      </c>
      <c r="AI73" s="49" t="str">
        <f>+VLOOKUP(M73,Homolgacion9[[Causal Homologada]:[Driver]],2,0)</f>
        <v>Incendios Forestales</v>
      </c>
      <c r="AJ73" s="2" t="str">
        <f t="shared" ref="AJ73:AJ136" si="5">+IF(AH73&lt;=$AO$12,$AM$12,IF(AH73&lt;=$AO$11,$AM$11,IF(AH73&lt;=$AO$10,$AM$10,IF(AH73&lt;=$AO$9,$AM$9,$AM$8))))</f>
        <v>Muy Baja</v>
      </c>
    </row>
    <row r="74" spans="2:36" x14ac:dyDescent="0.2">
      <c r="B74" s="1" t="s">
        <v>48</v>
      </c>
      <c r="C74" s="1" t="s">
        <v>21</v>
      </c>
      <c r="D74" s="1" t="str">
        <f>+VLOOKUP(F74,'DIV REGIONAL'!$F$4:$H$37,2,0)</f>
        <v>NORTE</v>
      </c>
      <c r="E74" s="1" t="str">
        <f>+VLOOKUP(F74,'DIV REGIONAL'!$F$4:$H$37,3,0)</f>
        <v>III. CIBAO NORDESTE</v>
      </c>
      <c r="F74" s="1" t="s">
        <v>57</v>
      </c>
      <c r="G74" s="2">
        <v>4</v>
      </c>
      <c r="H74" s="1" t="s">
        <v>56</v>
      </c>
      <c r="I74" s="46" t="s">
        <v>850</v>
      </c>
      <c r="J74" s="2">
        <v>9</v>
      </c>
      <c r="K74" s="1" t="s">
        <v>10</v>
      </c>
      <c r="L74" s="1" t="s">
        <v>14</v>
      </c>
      <c r="M74" s="10" t="str">
        <f>+VLOOKUP(L74,Homolgacion9[[Causal]:[Causal Homologada]],2,0)</f>
        <v>Planes de Manejo mal gestionados/mal ejecutados</v>
      </c>
      <c r="N74" s="47" t="str">
        <f>+Causales[[#This Row],[Provincia]]&amp;Causales[[#This Row],[Dinámica]]&amp;Causales[[#This Row],[Causal Homologada]]</f>
        <v>DuarteDegradaciónPlanes de Manejo mal gestionados/mal ejecutados</v>
      </c>
      <c r="O74" s="8">
        <v>1</v>
      </c>
      <c r="P74" s="8">
        <v>1</v>
      </c>
      <c r="Q74" s="8">
        <v>1</v>
      </c>
      <c r="R74" s="8">
        <v>1</v>
      </c>
      <c r="S74" s="8">
        <v>1</v>
      </c>
      <c r="T74" s="8">
        <v>1</v>
      </c>
      <c r="U74" s="8">
        <v>1</v>
      </c>
      <c r="V74" s="8">
        <v>1</v>
      </c>
      <c r="W74" s="8">
        <v>1</v>
      </c>
      <c r="X74" s="8">
        <f t="shared" si="4"/>
        <v>9</v>
      </c>
      <c r="Y74" s="39">
        <f t="shared" si="3"/>
        <v>1</v>
      </c>
      <c r="Z74" s="34">
        <v>4</v>
      </c>
      <c r="AA74" s="28"/>
      <c r="AB74" s="28">
        <f>+COUNTIFS(Causales[Causal Homologada],Causales[[#This Row],[Causal Homologada]])</f>
        <v>33</v>
      </c>
      <c r="AC74" s="28"/>
      <c r="AD74" s="28">
        <f>+COUNTIFS(Causales[Causal Homologada],Causales[[#This Row],[Causal Homologada]],Causales[Ranking],1,Causales[Dinámica],Causales[[#This Row],[Dinámica]])</f>
        <v>9</v>
      </c>
      <c r="AE74" s="28">
        <f>+COUNTIFS(Causales[Causal Homologada],Causales[[#This Row],[Causal Homologada]],Causales[Ranking],2,Causales[Dinámica],Causales[[#This Row],[Dinámica]])</f>
        <v>4</v>
      </c>
      <c r="AF74" s="28">
        <f>+Causales[[#This Row],[Conteo Rank]]*1+Causales[[#This Row],[Conteo Rank2]]*0.5</f>
        <v>11</v>
      </c>
      <c r="AG74" s="28">
        <f>+Causales[[#This Row],[Conteo Rank 1+2]]*0.8+Causales[[#This Row],[Puntaje Total]]*0.2</f>
        <v>10.600000000000001</v>
      </c>
      <c r="AH74" s="28">
        <f>+_xlfn.PERCENTRANK.INC(Causales[Puntaje Ponderado],Causales[[#This Row],[Puntaje Ponderado]],3)</f>
        <v>0.5</v>
      </c>
      <c r="AI74" s="49" t="str">
        <f>+VLOOKUP(M74,Homolgacion9[[Causal Homologada]:[Driver]],2,0)</f>
        <v>Manejo y uso insustentable de las tierras forestales</v>
      </c>
      <c r="AJ74" s="2" t="str">
        <f t="shared" si="5"/>
        <v>Media</v>
      </c>
    </row>
    <row r="75" spans="2:36" x14ac:dyDescent="0.2">
      <c r="B75" s="1" t="s">
        <v>48</v>
      </c>
      <c r="C75" s="1" t="s">
        <v>21</v>
      </c>
      <c r="D75" s="1" t="str">
        <f>+VLOOKUP(F75,'DIV REGIONAL'!$F$4:$H$37,2,0)</f>
        <v>NORTE</v>
      </c>
      <c r="E75" s="1" t="str">
        <f>+VLOOKUP(F75,'DIV REGIONAL'!$F$4:$H$37,3,0)</f>
        <v>III. CIBAO NORDESTE</v>
      </c>
      <c r="F75" s="1" t="s">
        <v>57</v>
      </c>
      <c r="G75" s="2">
        <v>4</v>
      </c>
      <c r="H75" s="1" t="s">
        <v>56</v>
      </c>
      <c r="I75" s="46" t="s">
        <v>850</v>
      </c>
      <c r="J75" s="2">
        <v>9</v>
      </c>
      <c r="K75" s="1" t="s">
        <v>10</v>
      </c>
      <c r="L75" s="1" t="s">
        <v>11</v>
      </c>
      <c r="M75" s="10" t="str">
        <f>+VLOOKUP(L75,Homolgacion9[[Causal]:[Causal Homologada]],2,0)</f>
        <v>Incendios Mediana y Baja Intensidad</v>
      </c>
      <c r="N75" s="47" t="str">
        <f>+Causales[[#This Row],[Provincia]]&amp;Causales[[#This Row],[Dinámica]]&amp;Causales[[#This Row],[Causal Homologada]]</f>
        <v>DuarteDegradaciónIncendios Mediana y Baja Intensidad</v>
      </c>
      <c r="O75" s="8">
        <v>2</v>
      </c>
      <c r="P75" s="8">
        <v>1</v>
      </c>
      <c r="Q75" s="8">
        <v>1</v>
      </c>
      <c r="R75" s="8">
        <v>1</v>
      </c>
      <c r="S75" s="8">
        <v>1</v>
      </c>
      <c r="T75" s="8">
        <v>2</v>
      </c>
      <c r="U75" s="8">
        <v>1</v>
      </c>
      <c r="V75" s="8">
        <v>1</v>
      </c>
      <c r="W75" s="8">
        <v>1</v>
      </c>
      <c r="X75" s="8">
        <f t="shared" si="4"/>
        <v>11</v>
      </c>
      <c r="Y75" s="39">
        <f t="shared" si="3"/>
        <v>1.2222222222222223</v>
      </c>
      <c r="Z75" s="34">
        <v>2</v>
      </c>
      <c r="AA75" s="28"/>
      <c r="AB75" s="28">
        <f>+COUNTIFS(Causales[Causal Homologada],Causales[[#This Row],[Causal Homologada]])</f>
        <v>30</v>
      </c>
      <c r="AC75" s="28"/>
      <c r="AD75" s="28">
        <f>+COUNTIFS(Causales[Causal Homologada],Causales[[#This Row],[Causal Homologada]],Causales[Ranking],1,Causales[Dinámica],Causales[[#This Row],[Dinámica]])</f>
        <v>1</v>
      </c>
      <c r="AE75" s="28">
        <f>+COUNTIFS(Causales[Causal Homologada],Causales[[#This Row],[Causal Homologada]],Causales[Ranking],2,Causales[Dinámica],Causales[[#This Row],[Dinámica]])</f>
        <v>7</v>
      </c>
      <c r="AF75" s="28">
        <f>+Causales[[#This Row],[Conteo Rank]]*1+Causales[[#This Row],[Conteo Rank2]]*0.5</f>
        <v>4.5</v>
      </c>
      <c r="AG75" s="28">
        <f>+Causales[[#This Row],[Conteo Rank 1+2]]*0.8+Causales[[#This Row],[Puntaje Total]]*0.2</f>
        <v>5.8000000000000007</v>
      </c>
      <c r="AH75" s="28">
        <f>+_xlfn.PERCENTRANK.INC(Causales[Puntaje Ponderado],Causales[[#This Row],[Puntaje Ponderado]],3)</f>
        <v>0.26</v>
      </c>
      <c r="AI75" s="49" t="str">
        <f>+VLOOKUP(M75,Homolgacion9[[Causal Homologada]:[Driver]],2,0)</f>
        <v>Incendios Forestales</v>
      </c>
      <c r="AJ75" s="2" t="str">
        <f t="shared" si="5"/>
        <v>Baja</v>
      </c>
    </row>
    <row r="76" spans="2:36" x14ac:dyDescent="0.2">
      <c r="B76" s="1" t="s">
        <v>48</v>
      </c>
      <c r="C76" s="1" t="s">
        <v>21</v>
      </c>
      <c r="D76" s="1" t="str">
        <f>+VLOOKUP(F76,'DIV REGIONAL'!$F$4:$H$37,2,0)</f>
        <v>NORTE</v>
      </c>
      <c r="E76" s="1" t="str">
        <f>+VLOOKUP(F76,'DIV REGIONAL'!$F$4:$H$37,3,0)</f>
        <v>III. CIBAO NORDESTE</v>
      </c>
      <c r="F76" s="1" t="s">
        <v>57</v>
      </c>
      <c r="G76" s="2">
        <v>4</v>
      </c>
      <c r="H76" s="1" t="s">
        <v>56</v>
      </c>
      <c r="I76" s="46" t="s">
        <v>850</v>
      </c>
      <c r="J76" s="2">
        <v>9</v>
      </c>
      <c r="K76" s="1" t="s">
        <v>10</v>
      </c>
      <c r="L76" s="1" t="s">
        <v>12</v>
      </c>
      <c r="M76" s="10" t="str">
        <f>+VLOOKUP(L76,Homolgacion9[[Causal]:[Causal Homologada]],2,0)</f>
        <v>Pastoreo de ganado en bosques</v>
      </c>
      <c r="N76" s="47" t="str">
        <f>+Causales[[#This Row],[Provincia]]&amp;Causales[[#This Row],[Dinámica]]&amp;Causales[[#This Row],[Causal Homologada]]</f>
        <v>DuarteDegradaciónPastoreo de ganado en bosques</v>
      </c>
      <c r="O76" s="8">
        <v>1</v>
      </c>
      <c r="P76" s="8">
        <v>2</v>
      </c>
      <c r="Q76" s="8">
        <v>1</v>
      </c>
      <c r="R76" s="8">
        <v>1</v>
      </c>
      <c r="S76" s="8">
        <v>1</v>
      </c>
      <c r="T76" s="8">
        <v>1</v>
      </c>
      <c r="U76" s="8">
        <v>1</v>
      </c>
      <c r="V76" s="8">
        <v>1</v>
      </c>
      <c r="W76" s="8">
        <v>1</v>
      </c>
      <c r="X76" s="8">
        <f t="shared" si="4"/>
        <v>10</v>
      </c>
      <c r="Y76" s="39">
        <f t="shared" si="3"/>
        <v>1.1111111111111112</v>
      </c>
      <c r="Z76" s="34">
        <v>3</v>
      </c>
      <c r="AA76" s="28"/>
      <c r="AB76" s="28">
        <f>+COUNTIFS(Causales[Causal Homologada],Causales[[#This Row],[Causal Homologada]])</f>
        <v>29</v>
      </c>
      <c r="AC76" s="28"/>
      <c r="AD76" s="28">
        <f>+COUNTIFS(Causales[Causal Homologada],Causales[[#This Row],[Causal Homologada]],Causales[Ranking],1,Causales[Dinámica],Causales[[#This Row],[Dinámica]])</f>
        <v>11</v>
      </c>
      <c r="AE76" s="28">
        <f>+COUNTIFS(Causales[Causal Homologada],Causales[[#This Row],[Causal Homologada]],Causales[Ranking],2,Causales[Dinámica],Causales[[#This Row],[Dinámica]])</f>
        <v>8</v>
      </c>
      <c r="AF76" s="28">
        <f>+Causales[[#This Row],[Conteo Rank]]*1+Causales[[#This Row],[Conteo Rank2]]*0.5</f>
        <v>15</v>
      </c>
      <c r="AG76" s="28">
        <f>+Causales[[#This Row],[Conteo Rank 1+2]]*0.8+Causales[[#This Row],[Puntaje Total]]*0.2</f>
        <v>14</v>
      </c>
      <c r="AH76" s="28">
        <f>+_xlfn.PERCENTRANK.INC(Causales[Puntaje Ponderado],Causales[[#This Row],[Puntaje Ponderado]],3)</f>
        <v>0.82899999999999996</v>
      </c>
      <c r="AI76" s="49" t="str">
        <f>+VLOOKUP(M76,Homolgacion9[[Causal Homologada]:[Driver]],2,0)</f>
        <v>Manejo y uso insustentable de las tierras para producción ganadera</v>
      </c>
      <c r="AJ76" s="2" t="str">
        <f t="shared" si="5"/>
        <v>Muy Alta</v>
      </c>
    </row>
    <row r="77" spans="2:36" x14ac:dyDescent="0.2">
      <c r="B77" s="1" t="s">
        <v>48</v>
      </c>
      <c r="C77" s="1" t="s">
        <v>21</v>
      </c>
      <c r="D77" s="1" t="str">
        <f>+VLOOKUP(F77,'DIV REGIONAL'!$F$4:$H$37,2,0)</f>
        <v>NORTE</v>
      </c>
      <c r="E77" s="1" t="str">
        <f>+VLOOKUP(F77,'DIV REGIONAL'!$F$4:$H$37,3,0)</f>
        <v>III. CIBAO NORDESTE</v>
      </c>
      <c r="F77" s="1" t="s">
        <v>57</v>
      </c>
      <c r="G77" s="2">
        <v>4</v>
      </c>
      <c r="H77" s="1" t="s">
        <v>56</v>
      </c>
      <c r="I77" s="46" t="s">
        <v>850</v>
      </c>
      <c r="J77" s="2">
        <v>9</v>
      </c>
      <c r="K77" s="1" t="s">
        <v>15</v>
      </c>
      <c r="L77" s="1" t="s">
        <v>85</v>
      </c>
      <c r="M77" s="10" t="str">
        <f>+VLOOKUP(L77,Homolgacion9[[Causal]:[Causal Homologada]],2,0)</f>
        <v>Ausencia de Incentivos Forestales</v>
      </c>
      <c r="N77" s="47" t="str">
        <f>+Causales[[#This Row],[Provincia]]&amp;Causales[[#This Row],[Dinámica]]&amp;Causales[[#This Row],[Causal Homologada]]</f>
        <v>DuarteCausas IndirectasAusencia de Incentivos Forestales</v>
      </c>
      <c r="O77" s="8">
        <v>2</v>
      </c>
      <c r="P77" s="8">
        <v>1</v>
      </c>
      <c r="Q77" s="8">
        <v>2</v>
      </c>
      <c r="R77" s="8">
        <v>2</v>
      </c>
      <c r="S77" s="8">
        <v>1</v>
      </c>
      <c r="T77" s="8">
        <v>2</v>
      </c>
      <c r="U77" s="8">
        <v>2</v>
      </c>
      <c r="V77" s="8">
        <v>1</v>
      </c>
      <c r="W77" s="8">
        <v>1</v>
      </c>
      <c r="X77" s="8">
        <f t="shared" si="4"/>
        <v>14</v>
      </c>
      <c r="Y77" s="39">
        <f t="shared" si="3"/>
        <v>1.5555555555555556</v>
      </c>
      <c r="Z77" s="34">
        <v>1</v>
      </c>
      <c r="AA77" s="28"/>
      <c r="AB77" s="28">
        <f>+COUNTIFS(Causales[Causal Homologada],Causales[[#This Row],[Causal Homologada]])</f>
        <v>7</v>
      </c>
      <c r="AC77" s="28"/>
      <c r="AD77" s="28">
        <f>+COUNTIFS(Causales[Causal Homologada],Causales[[#This Row],[Causal Homologada]],Causales[Ranking],1,Causales[Dinámica],Causales[[#This Row],[Dinámica]])</f>
        <v>3</v>
      </c>
      <c r="AE77" s="28">
        <f>+COUNTIFS(Causales[Causal Homologada],Causales[[#This Row],[Causal Homologada]],Causales[Ranking],2,Causales[Dinámica],Causales[[#This Row],[Dinámica]])</f>
        <v>0</v>
      </c>
      <c r="AF77" s="28">
        <f>+Causales[[#This Row],[Conteo Rank]]*1+Causales[[#This Row],[Conteo Rank2]]*0.5</f>
        <v>3</v>
      </c>
      <c r="AG77" s="28">
        <f>+Causales[[#This Row],[Conteo Rank 1+2]]*0.8+Causales[[#This Row],[Puntaje Total]]*0.2</f>
        <v>5.2000000000000011</v>
      </c>
      <c r="AH77" s="28">
        <f>+_xlfn.PERCENTRANK.INC(Causales[Puntaje Ponderado],Causales[[#This Row],[Puntaje Ponderado]],3)</f>
        <v>0.221</v>
      </c>
      <c r="AI77" s="49" t="str">
        <f>+VLOOKUP(M77,Homolgacion9[[Causal Homologada]:[Driver]],2,0)</f>
        <v>Manejo y uso insustentable de las tierras forestales</v>
      </c>
      <c r="AJ77" s="2" t="str">
        <f t="shared" si="5"/>
        <v>Baja</v>
      </c>
    </row>
    <row r="78" spans="2:36" x14ac:dyDescent="0.2">
      <c r="B78" s="1" t="s">
        <v>48</v>
      </c>
      <c r="C78" s="1" t="s">
        <v>21</v>
      </c>
      <c r="D78" s="1" t="str">
        <f>+VLOOKUP(F78,'DIV REGIONAL'!$F$4:$H$37,2,0)</f>
        <v>NORTE</v>
      </c>
      <c r="E78" s="1" t="str">
        <f>+VLOOKUP(F78,'DIV REGIONAL'!$F$4:$H$37,3,0)</f>
        <v>III. CIBAO NORDESTE</v>
      </c>
      <c r="F78" s="1" t="s">
        <v>57</v>
      </c>
      <c r="G78" s="2">
        <v>4</v>
      </c>
      <c r="H78" s="1" t="s">
        <v>56</v>
      </c>
      <c r="I78" s="46" t="s">
        <v>850</v>
      </c>
      <c r="J78" s="2">
        <v>9</v>
      </c>
      <c r="K78" s="1" t="s">
        <v>10</v>
      </c>
      <c r="L78" s="1" t="s">
        <v>86</v>
      </c>
      <c r="M78" s="10" t="str">
        <f>+VLOOKUP(L78,Homolgacion9[[Causal]:[Causal Homologada]],2,0)</f>
        <v xml:space="preserve">Tala Ilegal de Bosque Natural </v>
      </c>
      <c r="N78" s="47" t="str">
        <f>+Causales[[#This Row],[Provincia]]&amp;Causales[[#This Row],[Dinámica]]&amp;Causales[[#This Row],[Causal Homologada]]</f>
        <v xml:space="preserve">DuarteDegradaciónTala Ilegal de Bosque Natural </v>
      </c>
      <c r="O78" s="8">
        <v>1</v>
      </c>
      <c r="P78" s="8">
        <v>1</v>
      </c>
      <c r="Q78" s="8">
        <v>1</v>
      </c>
      <c r="R78" s="8">
        <v>1</v>
      </c>
      <c r="S78" s="8">
        <v>1</v>
      </c>
      <c r="T78" s="8">
        <v>1</v>
      </c>
      <c r="U78" s="8">
        <v>1</v>
      </c>
      <c r="V78" s="8">
        <v>1</v>
      </c>
      <c r="W78" s="8">
        <v>1</v>
      </c>
      <c r="X78" s="8">
        <f t="shared" si="4"/>
        <v>9</v>
      </c>
      <c r="Y78" s="39">
        <f t="shared" si="3"/>
        <v>1</v>
      </c>
      <c r="Z78" s="34">
        <v>5</v>
      </c>
      <c r="AA78" s="28"/>
      <c r="AB78" s="28">
        <f>+COUNTIFS(Causales[Causal Homologada],Causales[[#This Row],[Causal Homologada]])</f>
        <v>34</v>
      </c>
      <c r="AC78" s="28"/>
      <c r="AD78" s="28">
        <f>+COUNTIFS(Causales[Causal Homologada],Causales[[#This Row],[Causal Homologada]],Causales[Ranking],1,Causales[Dinámica],Causales[[#This Row],[Dinámica]])</f>
        <v>0</v>
      </c>
      <c r="AE78" s="28">
        <f>+COUNTIFS(Causales[Causal Homologada],Causales[[#This Row],[Causal Homologada]],Causales[Ranking],2,Causales[Dinámica],Causales[[#This Row],[Dinámica]])</f>
        <v>3</v>
      </c>
      <c r="AF78" s="28">
        <f>+Causales[[#This Row],[Conteo Rank]]*1+Causales[[#This Row],[Conteo Rank2]]*0.5</f>
        <v>1.5</v>
      </c>
      <c r="AG78" s="28">
        <f>+Causales[[#This Row],[Conteo Rank 1+2]]*0.8+Causales[[#This Row],[Puntaje Total]]*0.2</f>
        <v>3</v>
      </c>
      <c r="AH78" s="28">
        <f>+_xlfn.PERCENTRANK.INC(Causales[Puntaje Ponderado],Causales[[#This Row],[Puntaje Ponderado]],3)</f>
        <v>0.08</v>
      </c>
      <c r="AI78" s="49" t="str">
        <f>+VLOOKUP(M78,Homolgacion9[[Causal Homologada]:[Driver]],2,0)</f>
        <v>Manejo y uso insustentable de las tierras forestales</v>
      </c>
      <c r="AJ78" s="2" t="str">
        <f t="shared" si="5"/>
        <v>Muy Baja</v>
      </c>
    </row>
    <row r="79" spans="2:36" x14ac:dyDescent="0.2">
      <c r="B79" s="1" t="s">
        <v>48</v>
      </c>
      <c r="C79" s="1" t="s">
        <v>21</v>
      </c>
      <c r="D79" s="1" t="str">
        <f>+VLOOKUP(F79,'DIV REGIONAL'!$F$4:$H$37,2,0)</f>
        <v>NORTE</v>
      </c>
      <c r="E79" s="1" t="str">
        <f>+VLOOKUP(F79,'DIV REGIONAL'!$F$4:$H$37,3,0)</f>
        <v>III. CIBAO NORDESTE</v>
      </c>
      <c r="F79" s="1" t="s">
        <v>57</v>
      </c>
      <c r="G79" s="2">
        <v>4</v>
      </c>
      <c r="H79" s="1" t="s">
        <v>56</v>
      </c>
      <c r="I79" s="46" t="s">
        <v>850</v>
      </c>
      <c r="J79" s="2">
        <v>9</v>
      </c>
      <c r="K79" s="1" t="s">
        <v>15</v>
      </c>
      <c r="L79" s="1" t="s">
        <v>16</v>
      </c>
      <c r="M79" s="10" t="str">
        <f>+VLOOKUP(L79,Homolgacion9[[Causal]:[Causal Homologada]],2,0)</f>
        <v>Debilidad en la Institucionalidad Forestal</v>
      </c>
      <c r="N79" s="47" t="str">
        <f>+Causales[[#This Row],[Provincia]]&amp;Causales[[#This Row],[Dinámica]]&amp;Causales[[#This Row],[Causal Homologada]]</f>
        <v>DuarteCausas IndirectasDebilidad en la Institucionalidad Forestal</v>
      </c>
      <c r="O79" s="8">
        <v>1</v>
      </c>
      <c r="P79" s="8">
        <v>2</v>
      </c>
      <c r="Q79" s="8">
        <v>2</v>
      </c>
      <c r="R79" s="8">
        <v>3</v>
      </c>
      <c r="S79" s="8">
        <v>1</v>
      </c>
      <c r="T79" s="8">
        <v>1</v>
      </c>
      <c r="U79" s="8">
        <v>2</v>
      </c>
      <c r="V79" s="8">
        <v>3</v>
      </c>
      <c r="W79" s="8">
        <v>3</v>
      </c>
      <c r="X79" s="8">
        <f t="shared" si="4"/>
        <v>18</v>
      </c>
      <c r="Y79" s="39">
        <f t="shared" si="3"/>
        <v>2</v>
      </c>
      <c r="Z79" s="35">
        <v>3</v>
      </c>
      <c r="AA79" s="28"/>
      <c r="AB79" s="28">
        <f>+COUNTIFS(Causales[Causal Homologada],Causales[[#This Row],[Causal Homologada]])</f>
        <v>37</v>
      </c>
      <c r="AC79" s="28"/>
      <c r="AD79" s="28">
        <f>+COUNTIFS(Causales[Causal Homologada],Causales[[#This Row],[Causal Homologada]],Causales[Ranking],1,Causales[Dinámica],Causales[[#This Row],[Dinámica]])</f>
        <v>8</v>
      </c>
      <c r="AE79" s="28">
        <f>+COUNTIFS(Causales[Causal Homologada],Causales[[#This Row],[Causal Homologada]],Causales[Ranking],2,Causales[Dinámica],Causales[[#This Row],[Dinámica]])</f>
        <v>4</v>
      </c>
      <c r="AF79" s="28">
        <f>+Causales[[#This Row],[Conteo Rank]]*1+Causales[[#This Row],[Conteo Rank2]]*0.5</f>
        <v>10</v>
      </c>
      <c r="AG79" s="28">
        <f>+Causales[[#This Row],[Conteo Rank 1+2]]*0.8+Causales[[#This Row],[Puntaje Total]]*0.2</f>
        <v>11.6</v>
      </c>
      <c r="AH79" s="28">
        <f>+_xlfn.PERCENTRANK.INC(Causales[Puntaje Ponderado],Causales[[#This Row],[Puntaje Ponderado]],3)</f>
        <v>0.59099999999999997</v>
      </c>
      <c r="AI79" s="49" t="str">
        <f>+VLOOKUP(M79,Homolgacion9[[Causal Homologada]:[Driver]],2,0)</f>
        <v>Debilidad institucional para la gestión forestal y ausencia de ley sectorial forestal y otras leyes asociadas a la gestión del sector</v>
      </c>
      <c r="AJ79" s="2" t="str">
        <f t="shared" si="5"/>
        <v>Media</v>
      </c>
    </row>
    <row r="80" spans="2:36" x14ac:dyDescent="0.2">
      <c r="B80" s="1" t="s">
        <v>48</v>
      </c>
      <c r="C80" s="1" t="s">
        <v>21</v>
      </c>
      <c r="D80" s="1" t="str">
        <f>+VLOOKUP(F80,'DIV REGIONAL'!$F$4:$H$37,2,0)</f>
        <v>NORTE</v>
      </c>
      <c r="E80" s="1" t="str">
        <f>+VLOOKUP(F80,'DIV REGIONAL'!$F$4:$H$37,3,0)</f>
        <v>III. CIBAO NORDESTE</v>
      </c>
      <c r="F80" s="1" t="s">
        <v>57</v>
      </c>
      <c r="G80" s="2">
        <v>4</v>
      </c>
      <c r="H80" s="1" t="s">
        <v>56</v>
      </c>
      <c r="I80" s="46" t="s">
        <v>850</v>
      </c>
      <c r="J80" s="2">
        <v>9</v>
      </c>
      <c r="K80" s="1" t="s">
        <v>15</v>
      </c>
      <c r="L80" s="1" t="s">
        <v>17</v>
      </c>
      <c r="M80" s="10" t="str">
        <f>+VLOOKUP(L80,Homolgacion9[[Causal]:[Causal Homologada]],2,0)</f>
        <v>Debilidad en las Políticas Públicas</v>
      </c>
      <c r="N80" s="47" t="str">
        <f>+Causales[[#This Row],[Provincia]]&amp;Causales[[#This Row],[Dinámica]]&amp;Causales[[#This Row],[Causal Homologada]]</f>
        <v>DuarteCausas IndirectasDebilidad en las Políticas Públicas</v>
      </c>
      <c r="O80" s="8">
        <v>2</v>
      </c>
      <c r="P80" s="8">
        <v>2</v>
      </c>
      <c r="Q80" s="8">
        <v>2</v>
      </c>
      <c r="R80" s="8">
        <v>3</v>
      </c>
      <c r="S80" s="8">
        <v>2</v>
      </c>
      <c r="T80" s="8">
        <v>2</v>
      </c>
      <c r="U80" s="8">
        <v>2</v>
      </c>
      <c r="V80" s="8">
        <v>3</v>
      </c>
      <c r="W80" s="8">
        <v>2</v>
      </c>
      <c r="X80" s="8">
        <f t="shared" si="4"/>
        <v>20</v>
      </c>
      <c r="Y80" s="39">
        <f t="shared" si="3"/>
        <v>2.2222222222222223</v>
      </c>
      <c r="Z80" s="35">
        <v>1</v>
      </c>
      <c r="AA80" s="28"/>
      <c r="AB80" s="28">
        <f>+COUNTIFS(Causales[Causal Homologada],Causales[[#This Row],[Causal Homologada]])</f>
        <v>50</v>
      </c>
      <c r="AC80" s="28"/>
      <c r="AD80" s="28">
        <f>+COUNTIFS(Causales[Causal Homologada],Causales[[#This Row],[Causal Homologada]],Causales[Ranking],1,Causales[Dinámica],Causales[[#This Row],[Dinámica]])</f>
        <v>8</v>
      </c>
      <c r="AE80" s="28">
        <f>+COUNTIFS(Causales[Causal Homologada],Causales[[#This Row],[Causal Homologada]],Causales[Ranking],2,Causales[Dinámica],Causales[[#This Row],[Dinámica]])</f>
        <v>8</v>
      </c>
      <c r="AF80" s="28">
        <f>+Causales[[#This Row],[Conteo Rank]]*1+Causales[[#This Row],[Conteo Rank2]]*0.5</f>
        <v>12</v>
      </c>
      <c r="AG80" s="28">
        <f>+Causales[[#This Row],[Conteo Rank 1+2]]*0.8+Causales[[#This Row],[Puntaje Total]]*0.2</f>
        <v>13.600000000000001</v>
      </c>
      <c r="AH80" s="28">
        <f>+_xlfn.PERCENTRANK.INC(Causales[Puntaje Ponderado],Causales[[#This Row],[Puntaje Ponderado]],3)</f>
        <v>0.80600000000000005</v>
      </c>
      <c r="AI80" s="49" t="str">
        <f>+VLOOKUP(M80,Homolgacion9[[Causal Homologada]:[Driver]],2,0)</f>
        <v>Debilidad institucional para la gestión forestal y ausencia de ley sectorial forestal y otras leyes asociadas a la gestión del sector</v>
      </c>
      <c r="AJ80" s="2" t="str">
        <f t="shared" si="5"/>
        <v>Muy Alta</v>
      </c>
    </row>
    <row r="81" spans="2:36" x14ac:dyDescent="0.2">
      <c r="B81" s="1" t="s">
        <v>48</v>
      </c>
      <c r="C81" s="1" t="s">
        <v>21</v>
      </c>
      <c r="D81" s="1" t="str">
        <f>+VLOOKUP(F81,'DIV REGIONAL'!$F$4:$H$37,2,0)</f>
        <v>NORTE</v>
      </c>
      <c r="E81" s="1" t="str">
        <f>+VLOOKUP(F81,'DIV REGIONAL'!$F$4:$H$37,3,0)</f>
        <v>III. CIBAO NORDESTE</v>
      </c>
      <c r="F81" s="1" t="s">
        <v>57</v>
      </c>
      <c r="G81" s="2">
        <v>4</v>
      </c>
      <c r="H81" s="1" t="s">
        <v>56</v>
      </c>
      <c r="I81" s="46" t="s">
        <v>850</v>
      </c>
      <c r="J81" s="2">
        <v>9</v>
      </c>
      <c r="K81" s="1" t="s">
        <v>15</v>
      </c>
      <c r="L81" s="1" t="s">
        <v>87</v>
      </c>
      <c r="M81" s="10" t="str">
        <f>+VLOOKUP(L81,Homolgacion9[[Causal]:[Causal Homologada]],2,0)</f>
        <v>Otras Causas Misceláneas</v>
      </c>
      <c r="N81" s="47" t="str">
        <f>+Causales[[#This Row],[Provincia]]&amp;Causales[[#This Row],[Dinámica]]&amp;Causales[[#This Row],[Causal Homologada]]</f>
        <v>DuarteCausas IndirectasOtras Causas Misceláneas</v>
      </c>
      <c r="O81" s="8">
        <v>2</v>
      </c>
      <c r="P81" s="8">
        <v>2</v>
      </c>
      <c r="Q81" s="8">
        <v>2</v>
      </c>
      <c r="R81" s="8">
        <v>3</v>
      </c>
      <c r="S81" s="8">
        <v>2</v>
      </c>
      <c r="T81" s="8">
        <v>1</v>
      </c>
      <c r="U81" s="8">
        <v>1</v>
      </c>
      <c r="V81" s="8">
        <v>2</v>
      </c>
      <c r="W81" s="8">
        <v>3</v>
      </c>
      <c r="X81" s="8">
        <f t="shared" si="4"/>
        <v>18</v>
      </c>
      <c r="Y81" s="39">
        <f t="shared" si="3"/>
        <v>2</v>
      </c>
      <c r="Z81" s="35">
        <v>3</v>
      </c>
      <c r="AA81" s="28"/>
      <c r="AB81" s="28">
        <f>+COUNTIFS(Causales[Causal Homologada],Causales[[#This Row],[Causal Homologada]])</f>
        <v>13</v>
      </c>
      <c r="AC81" s="28"/>
      <c r="AD81" s="28">
        <f>+COUNTIFS(Causales[Causal Homologada],Causales[[#This Row],[Causal Homologada]],Causales[Ranking],1,Causales[Dinámica],Causales[[#This Row],[Dinámica]])</f>
        <v>0</v>
      </c>
      <c r="AE81" s="28">
        <f>+COUNTIFS(Causales[Causal Homologada],Causales[[#This Row],[Causal Homologada]],Causales[Ranking],2,Causales[Dinámica],Causales[[#This Row],[Dinámica]])</f>
        <v>1</v>
      </c>
      <c r="AF81" s="28">
        <f>+Causales[[#This Row],[Conteo Rank]]*1+Causales[[#This Row],[Conteo Rank2]]*0.5</f>
        <v>0.5</v>
      </c>
      <c r="AG81" s="28">
        <f>+Causales[[#This Row],[Conteo Rank 1+2]]*0.8+Causales[[#This Row],[Puntaje Total]]*0.2</f>
        <v>4</v>
      </c>
      <c r="AH81" s="28">
        <f>+_xlfn.PERCENTRANK.INC(Causales[Puntaje Ponderado],Causales[[#This Row],[Puntaje Ponderado]],3)</f>
        <v>0.13900000000000001</v>
      </c>
      <c r="AI81" s="49" t="str">
        <f>+VLOOKUP(M81,Homolgacion9[[Causal Homologada]:[Driver]],2,0)</f>
        <v>Débil Educación Ambiental</v>
      </c>
      <c r="AJ81" s="2" t="str">
        <f t="shared" si="5"/>
        <v>Muy Baja</v>
      </c>
    </row>
    <row r="82" spans="2:36" x14ac:dyDescent="0.2">
      <c r="B82" s="1" t="s">
        <v>48</v>
      </c>
      <c r="C82" s="1" t="s">
        <v>21</v>
      </c>
      <c r="D82" s="1" t="str">
        <f>+VLOOKUP(F82,'DIV REGIONAL'!$F$4:$H$37,2,0)</f>
        <v>NORTE</v>
      </c>
      <c r="E82" s="1" t="str">
        <f>+VLOOKUP(F82,'DIV REGIONAL'!$F$4:$H$37,3,0)</f>
        <v>III. CIBAO NORDESTE</v>
      </c>
      <c r="F82" s="1" t="s">
        <v>57</v>
      </c>
      <c r="G82" s="2">
        <v>4</v>
      </c>
      <c r="H82" s="1" t="s">
        <v>56</v>
      </c>
      <c r="I82" s="46" t="s">
        <v>850</v>
      </c>
      <c r="J82" s="2">
        <v>9</v>
      </c>
      <c r="K82" s="1" t="s">
        <v>15</v>
      </c>
      <c r="L82" s="1" t="s">
        <v>88</v>
      </c>
      <c r="M82" s="10" t="str">
        <f>+VLOOKUP(L82,Homolgacion9[[Causal]:[Causal Homologada]],2,0)</f>
        <v>Debilidad en la Institucionalidad Forestal</v>
      </c>
      <c r="N82" s="47" t="str">
        <f>+Causales[[#This Row],[Provincia]]&amp;Causales[[#This Row],[Dinámica]]&amp;Causales[[#This Row],[Causal Homologada]]</f>
        <v>DuarteCausas IndirectasDebilidad en la Institucionalidad Forestal</v>
      </c>
      <c r="O82" s="8">
        <v>1</v>
      </c>
      <c r="P82" s="8">
        <v>2</v>
      </c>
      <c r="Q82" s="8">
        <v>2</v>
      </c>
      <c r="R82" s="8">
        <v>3</v>
      </c>
      <c r="S82" s="8">
        <v>2</v>
      </c>
      <c r="T82" s="8">
        <v>2</v>
      </c>
      <c r="U82" s="8">
        <v>1</v>
      </c>
      <c r="V82" s="8">
        <v>4</v>
      </c>
      <c r="W82" s="8">
        <v>3</v>
      </c>
      <c r="X82" s="8">
        <f t="shared" si="4"/>
        <v>20</v>
      </c>
      <c r="Y82" s="39">
        <f t="shared" si="3"/>
        <v>2.2222222222222223</v>
      </c>
      <c r="Z82" s="35">
        <v>1</v>
      </c>
      <c r="AA82" s="28"/>
      <c r="AB82" s="28">
        <f>+COUNTIFS(Causales[Causal Homologada],Causales[[#This Row],[Causal Homologada]])</f>
        <v>37</v>
      </c>
      <c r="AC82" s="28"/>
      <c r="AD82" s="28">
        <f>+COUNTIFS(Causales[Causal Homologada],Causales[[#This Row],[Causal Homologada]],Causales[Ranking],1,Causales[Dinámica],Causales[[#This Row],[Dinámica]])</f>
        <v>8</v>
      </c>
      <c r="AE82" s="28">
        <f>+COUNTIFS(Causales[Causal Homologada],Causales[[#This Row],[Causal Homologada]],Causales[Ranking],2,Causales[Dinámica],Causales[[#This Row],[Dinámica]])</f>
        <v>4</v>
      </c>
      <c r="AF82" s="28">
        <f>+Causales[[#This Row],[Conteo Rank]]*1+Causales[[#This Row],[Conteo Rank2]]*0.5</f>
        <v>10</v>
      </c>
      <c r="AG82" s="28">
        <f>+Causales[[#This Row],[Conteo Rank 1+2]]*0.8+Causales[[#This Row],[Puntaje Total]]*0.2</f>
        <v>12</v>
      </c>
      <c r="AH82" s="28">
        <f>+_xlfn.PERCENTRANK.INC(Causales[Puntaje Ponderado],Causales[[#This Row],[Puntaje Ponderado]],3)</f>
        <v>0.621</v>
      </c>
      <c r="AI82" s="49" t="str">
        <f>+VLOOKUP(M82,Homolgacion9[[Causal Homologada]:[Driver]],2,0)</f>
        <v>Debilidad institucional para la gestión forestal y ausencia de ley sectorial forestal y otras leyes asociadas a la gestión del sector</v>
      </c>
      <c r="AJ82" s="2" t="str">
        <f t="shared" si="5"/>
        <v>Alta</v>
      </c>
    </row>
    <row r="83" spans="2:36" x14ac:dyDescent="0.2">
      <c r="B83" s="1" t="s">
        <v>48</v>
      </c>
      <c r="C83" s="1" t="s">
        <v>21</v>
      </c>
      <c r="D83" s="1" t="str">
        <f>+VLOOKUP(F83,'DIV REGIONAL'!$F$4:$H$37,2,0)</f>
        <v>NORTE</v>
      </c>
      <c r="E83" s="1" t="str">
        <f>+VLOOKUP(F83,'DIV REGIONAL'!$F$4:$H$37,3,0)</f>
        <v>III. CIBAO NORDESTE</v>
      </c>
      <c r="F83" s="1" t="s">
        <v>57</v>
      </c>
      <c r="G83" s="2">
        <v>4</v>
      </c>
      <c r="H83" s="1" t="s">
        <v>56</v>
      </c>
      <c r="I83" s="46" t="s">
        <v>850</v>
      </c>
      <c r="J83" s="2">
        <v>9</v>
      </c>
      <c r="K83" s="1" t="s">
        <v>15</v>
      </c>
      <c r="L83" s="1" t="s">
        <v>89</v>
      </c>
      <c r="M83" s="10" t="str">
        <f>+VLOOKUP(L83,Homolgacion9[[Causal]:[Causal Homologada]],2,0)</f>
        <v>Tenencia de la Tierra</v>
      </c>
      <c r="N83" s="47" t="str">
        <f>+Causales[[#This Row],[Provincia]]&amp;Causales[[#This Row],[Dinámica]]&amp;Causales[[#This Row],[Causal Homologada]]</f>
        <v>DuarteCausas IndirectasTenencia de la Tierra</v>
      </c>
      <c r="O83" s="8">
        <v>1</v>
      </c>
      <c r="P83" s="8">
        <v>1</v>
      </c>
      <c r="Q83" s="8">
        <v>2</v>
      </c>
      <c r="R83" s="8">
        <v>3</v>
      </c>
      <c r="S83" s="8">
        <v>1</v>
      </c>
      <c r="T83" s="8">
        <v>2</v>
      </c>
      <c r="U83" s="8">
        <v>2</v>
      </c>
      <c r="V83" s="8">
        <v>1</v>
      </c>
      <c r="W83" s="8">
        <v>3</v>
      </c>
      <c r="X83" s="8">
        <f t="shared" si="4"/>
        <v>16</v>
      </c>
      <c r="Y83" s="39">
        <f t="shared" si="3"/>
        <v>1.7777777777777777</v>
      </c>
      <c r="Z83" s="35">
        <v>4</v>
      </c>
      <c r="AA83" s="28"/>
      <c r="AB83" s="28">
        <f>+COUNTIFS(Causales[Causal Homologada],Causales[[#This Row],[Causal Homologada]])</f>
        <v>4</v>
      </c>
      <c r="AC83" s="28"/>
      <c r="AD83" s="28">
        <f>+COUNTIFS(Causales[Causal Homologada],Causales[[#This Row],[Causal Homologada]],Causales[Ranking],1,Causales[Dinámica],Causales[[#This Row],[Dinámica]])</f>
        <v>0</v>
      </c>
      <c r="AE83" s="28">
        <f>+COUNTIFS(Causales[Causal Homologada],Causales[[#This Row],[Causal Homologada]],Causales[Ranking],2,Causales[Dinámica],Causales[[#This Row],[Dinámica]])</f>
        <v>1</v>
      </c>
      <c r="AF83" s="28">
        <f>+Causales[[#This Row],[Conteo Rank]]*1+Causales[[#This Row],[Conteo Rank2]]*0.5</f>
        <v>0.5</v>
      </c>
      <c r="AG83" s="28">
        <f>+Causales[[#This Row],[Conteo Rank 1+2]]*0.8+Causales[[#This Row],[Puntaje Total]]*0.2</f>
        <v>3.6</v>
      </c>
      <c r="AH83" s="28">
        <f>+_xlfn.PERCENTRANK.INC(Causales[Puntaje Ponderado],Causales[[#This Row],[Puntaje Ponderado]],3)</f>
        <v>0.11899999999999999</v>
      </c>
      <c r="AI83" s="49" t="str">
        <f>+VLOOKUP(M83,Homolgacion9[[Causal Homologada]:[Driver]],2,0)</f>
        <v>Debilidad institucional para la gestión forestal y ausencia de ley sectorial forestal y otras leyes asociadas a la gestión del sector</v>
      </c>
      <c r="AJ83" s="2" t="str">
        <f t="shared" si="5"/>
        <v>Muy Baja</v>
      </c>
    </row>
    <row r="84" spans="2:36" x14ac:dyDescent="0.2">
      <c r="B84" s="1" t="s">
        <v>48</v>
      </c>
      <c r="C84" s="1" t="s">
        <v>21</v>
      </c>
      <c r="D84" s="1" t="str">
        <f>+VLOOKUP(F84,'DIV REGIONAL'!$F$4:$H$37,2,0)</f>
        <v>NORTE</v>
      </c>
      <c r="E84" s="1" t="str">
        <f>+VLOOKUP(F84,'DIV REGIONAL'!$F$4:$H$37,3,0)</f>
        <v>III. CIBAO NORDESTE</v>
      </c>
      <c r="F84" s="1" t="s">
        <v>57</v>
      </c>
      <c r="G84" s="2">
        <v>4</v>
      </c>
      <c r="H84" s="1" t="s">
        <v>56</v>
      </c>
      <c r="I84" s="46" t="s">
        <v>850</v>
      </c>
      <c r="J84" s="2">
        <v>9</v>
      </c>
      <c r="K84" s="1" t="s">
        <v>15</v>
      </c>
      <c r="L84" s="1" t="s">
        <v>90</v>
      </c>
      <c r="M84" s="10" t="str">
        <f>+VLOOKUP(L84,Homolgacion9[[Causal]:[Causal Homologada]],2,0)</f>
        <v>Debilidad en la Institucionalidad Forestal</v>
      </c>
      <c r="N84" s="47" t="str">
        <f>+Causales[[#This Row],[Provincia]]&amp;Causales[[#This Row],[Dinámica]]&amp;Causales[[#This Row],[Causal Homologada]]</f>
        <v>DuarteCausas IndirectasDebilidad en la Institucionalidad Forestal</v>
      </c>
      <c r="O84" s="8">
        <v>1</v>
      </c>
      <c r="P84" s="8">
        <v>1</v>
      </c>
      <c r="Q84" s="8">
        <v>2</v>
      </c>
      <c r="R84" s="8">
        <v>3</v>
      </c>
      <c r="S84" s="8">
        <v>1</v>
      </c>
      <c r="T84" s="8">
        <v>1</v>
      </c>
      <c r="U84" s="8">
        <v>4</v>
      </c>
      <c r="V84" s="8">
        <v>3</v>
      </c>
      <c r="W84" s="8">
        <v>3</v>
      </c>
      <c r="X84" s="8">
        <f t="shared" si="4"/>
        <v>19</v>
      </c>
      <c r="Y84" s="39">
        <f t="shared" si="3"/>
        <v>2.1111111111111112</v>
      </c>
      <c r="Z84" s="35">
        <v>2</v>
      </c>
      <c r="AA84" s="28"/>
      <c r="AB84" s="28">
        <f>+COUNTIFS(Causales[Causal Homologada],Causales[[#This Row],[Causal Homologada]])</f>
        <v>37</v>
      </c>
      <c r="AC84" s="28"/>
      <c r="AD84" s="28">
        <f>+COUNTIFS(Causales[Causal Homologada],Causales[[#This Row],[Causal Homologada]],Causales[Ranking],1,Causales[Dinámica],Causales[[#This Row],[Dinámica]])</f>
        <v>8</v>
      </c>
      <c r="AE84" s="28">
        <f>+COUNTIFS(Causales[Causal Homologada],Causales[[#This Row],[Causal Homologada]],Causales[Ranking],2,Causales[Dinámica],Causales[[#This Row],[Dinámica]])</f>
        <v>4</v>
      </c>
      <c r="AF84" s="28">
        <f>+Causales[[#This Row],[Conteo Rank]]*1+Causales[[#This Row],[Conteo Rank2]]*0.5</f>
        <v>10</v>
      </c>
      <c r="AG84" s="28">
        <f>+Causales[[#This Row],[Conteo Rank 1+2]]*0.8+Causales[[#This Row],[Puntaje Total]]*0.2</f>
        <v>11.8</v>
      </c>
      <c r="AH84" s="28">
        <f>+_xlfn.PERCENTRANK.INC(Causales[Puntaje Ponderado],Causales[[#This Row],[Puntaje Ponderado]],3)</f>
        <v>0.60799999999999998</v>
      </c>
      <c r="AI84" s="49" t="str">
        <f>+VLOOKUP(M84,Homolgacion9[[Causal Homologada]:[Driver]],2,0)</f>
        <v>Debilidad institucional para la gestión forestal y ausencia de ley sectorial forestal y otras leyes asociadas a la gestión del sector</v>
      </c>
      <c r="AJ84" s="2" t="str">
        <f t="shared" si="5"/>
        <v>Alta</v>
      </c>
    </row>
    <row r="85" spans="2:36" x14ac:dyDescent="0.2">
      <c r="B85" s="6" t="s">
        <v>48</v>
      </c>
      <c r="C85" s="6" t="s">
        <v>21</v>
      </c>
      <c r="D85" s="6" t="str">
        <f>+VLOOKUP(F85,'DIV REGIONAL'!$F$4:$H$37,2,0)</f>
        <v>NORTE</v>
      </c>
      <c r="E85" s="6" t="str">
        <f>+VLOOKUP(F85,'DIV REGIONAL'!$F$4:$H$37,3,0)</f>
        <v>III. CIBAO NORDESTE</v>
      </c>
      <c r="F85" s="6" t="s">
        <v>58</v>
      </c>
      <c r="G85" s="7">
        <v>5</v>
      </c>
      <c r="H85" s="6" t="s">
        <v>59</v>
      </c>
      <c r="I85" s="46" t="s">
        <v>851</v>
      </c>
      <c r="J85" s="7">
        <v>8</v>
      </c>
      <c r="K85" s="6" t="s">
        <v>3</v>
      </c>
      <c r="L85" s="6" t="s">
        <v>91</v>
      </c>
      <c r="M85" s="10" t="str">
        <f>+VLOOKUP(L85,Homolgacion9[[Causal]:[Causal Homologada]],2,0)</f>
        <v>Agricultura Comercial</v>
      </c>
      <c r="N85" s="47" t="str">
        <f>+Causales[[#This Row],[Provincia]]&amp;Causales[[#This Row],[Dinámica]]&amp;Causales[[#This Row],[Causal Homologada]]</f>
        <v>SamanáDeforestaciónAgricultura Comercial</v>
      </c>
      <c r="O85" s="7">
        <v>4</v>
      </c>
      <c r="P85" s="7">
        <v>4</v>
      </c>
      <c r="Q85" s="7">
        <v>4</v>
      </c>
      <c r="R85" s="7">
        <v>4</v>
      </c>
      <c r="S85" s="7">
        <v>4</v>
      </c>
      <c r="T85" s="7">
        <v>4</v>
      </c>
      <c r="U85" s="7">
        <v>3</v>
      </c>
      <c r="V85" s="7"/>
      <c r="W85" s="7"/>
      <c r="X85" s="7">
        <f t="shared" si="4"/>
        <v>27</v>
      </c>
      <c r="Y85" s="38">
        <f t="shared" si="3"/>
        <v>3.8571428571428572</v>
      </c>
      <c r="Z85" s="32">
        <v>1</v>
      </c>
      <c r="AA85" s="28"/>
      <c r="AB85" s="28">
        <f>+COUNTIFS(Causales[Causal Homologada],Causales[[#This Row],[Causal Homologada]])</f>
        <v>30</v>
      </c>
      <c r="AC85" s="28"/>
      <c r="AD85" s="28">
        <f>+COUNTIFS(Causales[Causal Homologada],Causales[[#This Row],[Causal Homologada]],Causales[Ranking],1,Causales[Dinámica],Causales[[#This Row],[Dinámica]])</f>
        <v>7</v>
      </c>
      <c r="AE85" s="28">
        <f>+COUNTIFS(Causales[Causal Homologada],Causales[[#This Row],[Causal Homologada]],Causales[Ranking],2,Causales[Dinámica],Causales[[#This Row],[Dinámica]])</f>
        <v>9</v>
      </c>
      <c r="AF85" s="28">
        <f>+Causales[[#This Row],[Conteo Rank]]*1+Causales[[#This Row],[Conteo Rank2]]*0.5</f>
        <v>11.5</v>
      </c>
      <c r="AG85" s="28">
        <f>+Causales[[#This Row],[Conteo Rank 1+2]]*0.8+Causales[[#This Row],[Puntaje Total]]*0.2</f>
        <v>14.600000000000001</v>
      </c>
      <c r="AH85" s="28">
        <f>+_xlfn.PERCENTRANK.INC(Causales[Puntaje Ponderado],Causales[[#This Row],[Puntaje Ponderado]],3)</f>
        <v>0.89300000000000002</v>
      </c>
      <c r="AI85" s="49" t="str">
        <f>+VLOOKUP(M85,Homolgacion9[[Causal Homologada]:[Driver]],2,0)</f>
        <v>Manejo y uso insustentable de las tierras para producción agrícola</v>
      </c>
      <c r="AJ85" s="2" t="str">
        <f t="shared" si="5"/>
        <v>Muy Alta</v>
      </c>
    </row>
    <row r="86" spans="2:36" x14ac:dyDescent="0.2">
      <c r="B86" s="1" t="s">
        <v>48</v>
      </c>
      <c r="C86" s="1" t="s">
        <v>21</v>
      </c>
      <c r="D86" s="1" t="str">
        <f>+VLOOKUP(F86,'DIV REGIONAL'!$F$4:$H$37,2,0)</f>
        <v>NORTE</v>
      </c>
      <c r="E86" s="1" t="str">
        <f>+VLOOKUP(F86,'DIV REGIONAL'!$F$4:$H$37,3,0)</f>
        <v>III. CIBAO NORDESTE</v>
      </c>
      <c r="F86" s="1" t="s">
        <v>58</v>
      </c>
      <c r="G86" s="2">
        <v>5</v>
      </c>
      <c r="H86" s="1" t="s">
        <v>59</v>
      </c>
      <c r="I86" s="46" t="s">
        <v>851</v>
      </c>
      <c r="J86" s="2">
        <v>8</v>
      </c>
      <c r="K86" s="1" t="s">
        <v>3</v>
      </c>
      <c r="L86" s="1" t="s">
        <v>5</v>
      </c>
      <c r="M86" s="10" t="str">
        <f>+VLOOKUP(L86,Homolgacion9[[Causal]:[Causal Homologada]],2,0)</f>
        <v>Agricultura migratoria/subsistencia</v>
      </c>
      <c r="N86" s="47" t="str">
        <f>+Causales[[#This Row],[Provincia]]&amp;Causales[[#This Row],[Dinámica]]&amp;Causales[[#This Row],[Causal Homologada]]</f>
        <v>SamanáDeforestaciónAgricultura migratoria/subsistencia</v>
      </c>
      <c r="O86" s="8">
        <v>3</v>
      </c>
      <c r="P86" s="8">
        <v>3</v>
      </c>
      <c r="Q86" s="8">
        <v>4</v>
      </c>
      <c r="R86" s="8">
        <v>3</v>
      </c>
      <c r="S86" s="8">
        <v>4</v>
      </c>
      <c r="T86" s="8">
        <v>3</v>
      </c>
      <c r="U86" s="8">
        <v>3</v>
      </c>
      <c r="V86" s="8">
        <v>3</v>
      </c>
      <c r="W86" s="8"/>
      <c r="X86" s="8">
        <f t="shared" si="4"/>
        <v>26</v>
      </c>
      <c r="Y86" s="39">
        <f t="shared" si="3"/>
        <v>3.25</v>
      </c>
      <c r="Z86" s="34">
        <v>2</v>
      </c>
      <c r="AA86" s="28"/>
      <c r="AB86" s="28">
        <f>+COUNTIFS(Causales[Causal Homologada],Causales[[#This Row],[Causal Homologada]])</f>
        <v>37</v>
      </c>
      <c r="AC86" s="28"/>
      <c r="AD86" s="28">
        <f>+COUNTIFS(Causales[Causal Homologada],Causales[[#This Row],[Causal Homologada]],Causales[Ranking],1,Causales[Dinámica],Causales[[#This Row],[Dinámica]])</f>
        <v>3</v>
      </c>
      <c r="AE86" s="28">
        <f>+COUNTIFS(Causales[Causal Homologada],Causales[[#This Row],[Causal Homologada]],Causales[Ranking],2,Causales[Dinámica],Causales[[#This Row],[Dinámica]])</f>
        <v>11</v>
      </c>
      <c r="AF86" s="28">
        <f>+Causales[[#This Row],[Conteo Rank]]*1+Causales[[#This Row],[Conteo Rank2]]*0.5</f>
        <v>8.5</v>
      </c>
      <c r="AG86" s="28">
        <f>+Causales[[#This Row],[Conteo Rank 1+2]]*0.8+Causales[[#This Row],[Puntaje Total]]*0.2</f>
        <v>12</v>
      </c>
      <c r="AH86" s="28">
        <f>+_xlfn.PERCENTRANK.INC(Causales[Puntaje Ponderado],Causales[[#This Row],[Puntaje Ponderado]],3)</f>
        <v>0.621</v>
      </c>
      <c r="AI86" s="49" t="str">
        <f>+VLOOKUP(M86,Homolgacion9[[Causal Homologada]:[Driver]],2,0)</f>
        <v>Manejo y uso insustentable de las tierras para producción agrícola</v>
      </c>
      <c r="AJ86" s="2" t="str">
        <f t="shared" si="5"/>
        <v>Alta</v>
      </c>
    </row>
    <row r="87" spans="2:36" x14ac:dyDescent="0.2">
      <c r="B87" s="1" t="s">
        <v>48</v>
      </c>
      <c r="C87" s="1" t="s">
        <v>21</v>
      </c>
      <c r="D87" s="1" t="str">
        <f>+VLOOKUP(F87,'DIV REGIONAL'!$F$4:$H$37,2,0)</f>
        <v>NORTE</v>
      </c>
      <c r="E87" s="1" t="str">
        <f>+VLOOKUP(F87,'DIV REGIONAL'!$F$4:$H$37,3,0)</f>
        <v>III. CIBAO NORDESTE</v>
      </c>
      <c r="F87" s="1" t="s">
        <v>58</v>
      </c>
      <c r="G87" s="2">
        <v>5</v>
      </c>
      <c r="H87" s="1" t="s">
        <v>59</v>
      </c>
      <c r="I87" s="46" t="s">
        <v>851</v>
      </c>
      <c r="J87" s="2">
        <v>8</v>
      </c>
      <c r="K87" s="1" t="s">
        <v>3</v>
      </c>
      <c r="L87" s="1" t="s">
        <v>6</v>
      </c>
      <c r="M87" s="10" t="str">
        <f>+VLOOKUP(L87,Homolgacion9[[Causal]:[Causal Homologada]],2,0)</f>
        <v xml:space="preserve">Tala Ilegal de Bosque Natural </v>
      </c>
      <c r="N87" s="47" t="str">
        <f>+Causales[[#This Row],[Provincia]]&amp;Causales[[#This Row],[Dinámica]]&amp;Causales[[#This Row],[Causal Homologada]]</f>
        <v xml:space="preserve">SamanáDeforestaciónTala Ilegal de Bosque Natural </v>
      </c>
      <c r="O87" s="8">
        <v>4</v>
      </c>
      <c r="P87" s="8">
        <v>3</v>
      </c>
      <c r="Q87" s="8">
        <v>3</v>
      </c>
      <c r="R87" s="8">
        <v>4</v>
      </c>
      <c r="S87" s="8">
        <v>3</v>
      </c>
      <c r="T87" s="8">
        <v>2</v>
      </c>
      <c r="U87" s="8">
        <v>3</v>
      </c>
      <c r="V87" s="8">
        <v>3</v>
      </c>
      <c r="W87" s="8"/>
      <c r="X87" s="8">
        <f t="shared" si="4"/>
        <v>25</v>
      </c>
      <c r="Y87" s="39">
        <f t="shared" si="3"/>
        <v>3.125</v>
      </c>
      <c r="Z87" s="34">
        <v>3</v>
      </c>
      <c r="AA87" s="28"/>
      <c r="AB87" s="28">
        <f>+COUNTIFS(Causales[Causal Homologada],Causales[[#This Row],[Causal Homologada]])</f>
        <v>34</v>
      </c>
      <c r="AC87" s="28"/>
      <c r="AD87" s="28">
        <f>+COUNTIFS(Causales[Causal Homologada],Causales[[#This Row],[Causal Homologada]],Causales[Ranking],1,Causales[Dinámica],Causales[[#This Row],[Dinámica]])</f>
        <v>10</v>
      </c>
      <c r="AE87" s="28">
        <f>+COUNTIFS(Causales[Causal Homologada],Causales[[#This Row],[Causal Homologada]],Causales[Ranking],2,Causales[Dinámica],Causales[[#This Row],[Dinámica]])</f>
        <v>3</v>
      </c>
      <c r="AF87" s="28">
        <f>+Causales[[#This Row],[Conteo Rank]]*1+Causales[[#This Row],[Conteo Rank2]]*0.5</f>
        <v>11.5</v>
      </c>
      <c r="AG87" s="28">
        <f>+Causales[[#This Row],[Conteo Rank 1+2]]*0.8+Causales[[#This Row],[Puntaje Total]]*0.2</f>
        <v>14.200000000000001</v>
      </c>
      <c r="AH87" s="28">
        <f>+_xlfn.PERCENTRANK.INC(Causales[Puntaje Ponderado],Causales[[#This Row],[Puntaje Ponderado]],3)</f>
        <v>0.85199999999999998</v>
      </c>
      <c r="AI87" s="49" t="str">
        <f>+VLOOKUP(M87,Homolgacion9[[Causal Homologada]:[Driver]],2,0)</f>
        <v>Manejo y uso insustentable de las tierras forestales</v>
      </c>
      <c r="AJ87" s="2" t="str">
        <f t="shared" si="5"/>
        <v>Muy Alta</v>
      </c>
    </row>
    <row r="88" spans="2:36" x14ac:dyDescent="0.2">
      <c r="B88" s="1" t="s">
        <v>48</v>
      </c>
      <c r="C88" s="1" t="s">
        <v>21</v>
      </c>
      <c r="D88" s="1" t="str">
        <f>+VLOOKUP(F88,'DIV REGIONAL'!$F$4:$H$37,2,0)</f>
        <v>NORTE</v>
      </c>
      <c r="E88" s="1" t="str">
        <f>+VLOOKUP(F88,'DIV REGIONAL'!$F$4:$H$37,3,0)</f>
        <v>III. CIBAO NORDESTE</v>
      </c>
      <c r="F88" s="1" t="s">
        <v>58</v>
      </c>
      <c r="G88" s="2">
        <v>5</v>
      </c>
      <c r="H88" s="1" t="s">
        <v>59</v>
      </c>
      <c r="I88" s="46" t="s">
        <v>851</v>
      </c>
      <c r="J88" s="2">
        <v>8</v>
      </c>
      <c r="K88" s="1" t="s">
        <v>3</v>
      </c>
      <c r="L88" s="1" t="s">
        <v>7</v>
      </c>
      <c r="M88" s="10" t="str">
        <f>+VLOOKUP(L88,Homolgacion9[[Causal]:[Causal Homologada]],2,0)</f>
        <v>Infraestructura</v>
      </c>
      <c r="N88" s="47" t="str">
        <f>+Causales[[#This Row],[Provincia]]&amp;Causales[[#This Row],[Dinámica]]&amp;Causales[[#This Row],[Causal Homologada]]</f>
        <v>SamanáDeforestaciónInfraestructura</v>
      </c>
      <c r="O88" s="8">
        <v>3</v>
      </c>
      <c r="P88" s="8">
        <v>3</v>
      </c>
      <c r="Q88" s="8">
        <v>3</v>
      </c>
      <c r="R88" s="8">
        <v>3</v>
      </c>
      <c r="S88" s="8">
        <v>3</v>
      </c>
      <c r="T88" s="8">
        <v>3</v>
      </c>
      <c r="U88" s="8">
        <v>1</v>
      </c>
      <c r="V88" s="8">
        <v>3</v>
      </c>
      <c r="W88" s="8"/>
      <c r="X88" s="8">
        <f t="shared" si="4"/>
        <v>22</v>
      </c>
      <c r="Y88" s="39">
        <f t="shared" si="3"/>
        <v>2.75</v>
      </c>
      <c r="Z88" s="34">
        <v>5</v>
      </c>
      <c r="AA88" s="28"/>
      <c r="AB88" s="28">
        <f>+COUNTIFS(Causales[Causal Homologada],Causales[[#This Row],[Causal Homologada]])</f>
        <v>27</v>
      </c>
      <c r="AC88" s="28"/>
      <c r="AD88" s="28">
        <f>+COUNTIFS(Causales[Causal Homologada],Causales[[#This Row],[Causal Homologada]],Causales[Ranking],1,Causales[Dinámica],Causales[[#This Row],[Dinámica]])</f>
        <v>0</v>
      </c>
      <c r="AE88" s="28">
        <f>+COUNTIFS(Causales[Causal Homologada],Causales[[#This Row],[Causal Homologada]],Causales[Ranking],2,Causales[Dinámica],Causales[[#This Row],[Dinámica]])</f>
        <v>1</v>
      </c>
      <c r="AF88" s="28">
        <f>+Causales[[#This Row],[Conteo Rank]]*1+Causales[[#This Row],[Conteo Rank2]]*0.5</f>
        <v>0.5</v>
      </c>
      <c r="AG88" s="28">
        <f>+Causales[[#This Row],[Conteo Rank 1+2]]*0.8+Causales[[#This Row],[Puntaje Total]]*0.2</f>
        <v>4.8000000000000007</v>
      </c>
      <c r="AH88" s="28">
        <f>+_xlfn.PERCENTRANK.INC(Causales[Puntaje Ponderado],Causales[[#This Row],[Puntaje Ponderado]],3)</f>
        <v>0.20300000000000001</v>
      </c>
      <c r="AI88" s="49" t="str">
        <f>+VLOOKUP(M88,Homolgacion9[[Causal Homologada]:[Driver]],2,0)</f>
        <v>Expansión de infraestructura productiva de tipo urbana, vial e industrial</v>
      </c>
      <c r="AJ88" s="2" t="str">
        <f t="shared" si="5"/>
        <v>Baja</v>
      </c>
    </row>
    <row r="89" spans="2:36" x14ac:dyDescent="0.2">
      <c r="B89" s="1" t="s">
        <v>48</v>
      </c>
      <c r="C89" s="1" t="s">
        <v>21</v>
      </c>
      <c r="D89" s="1" t="str">
        <f>+VLOOKUP(F89,'DIV REGIONAL'!$F$4:$H$37,2,0)</f>
        <v>NORTE</v>
      </c>
      <c r="E89" s="1" t="str">
        <f>+VLOOKUP(F89,'DIV REGIONAL'!$F$4:$H$37,3,0)</f>
        <v>III. CIBAO NORDESTE</v>
      </c>
      <c r="F89" s="1" t="s">
        <v>58</v>
      </c>
      <c r="G89" s="2">
        <v>5</v>
      </c>
      <c r="H89" s="1" t="s">
        <v>59</v>
      </c>
      <c r="I89" s="46" t="s">
        <v>851</v>
      </c>
      <c r="J89" s="2">
        <v>8</v>
      </c>
      <c r="K89" s="1" t="s">
        <v>3</v>
      </c>
      <c r="L89" s="1" t="s">
        <v>92</v>
      </c>
      <c r="M89" s="10" t="str">
        <f>+VLOOKUP(L89,Homolgacion9[[Causal]:[Causal Homologada]],2,0)</f>
        <v>Minería a cielo abierto</v>
      </c>
      <c r="N89" s="47" t="str">
        <f>+Causales[[#This Row],[Provincia]]&amp;Causales[[#This Row],[Dinámica]]&amp;Causales[[#This Row],[Causal Homologada]]</f>
        <v>SamanáDeforestaciónMinería a cielo abierto</v>
      </c>
      <c r="O89" s="8">
        <v>2</v>
      </c>
      <c r="P89" s="8">
        <v>3</v>
      </c>
      <c r="Q89" s="8">
        <v>3</v>
      </c>
      <c r="R89" s="8">
        <v>1</v>
      </c>
      <c r="S89" s="8">
        <v>3</v>
      </c>
      <c r="T89" s="8">
        <v>2</v>
      </c>
      <c r="U89" s="8">
        <v>2</v>
      </c>
      <c r="V89" s="8">
        <v>3</v>
      </c>
      <c r="W89" s="8"/>
      <c r="X89" s="8">
        <f t="shared" si="4"/>
        <v>19</v>
      </c>
      <c r="Y89" s="39">
        <f t="shared" si="3"/>
        <v>2.375</v>
      </c>
      <c r="Z89" s="34">
        <v>6</v>
      </c>
      <c r="AA89" s="28"/>
      <c r="AB89" s="28">
        <f>+COUNTIFS(Causales[Causal Homologada],Causales[[#This Row],[Causal Homologada]])</f>
        <v>24</v>
      </c>
      <c r="AC89" s="28"/>
      <c r="AD89" s="28">
        <f>+COUNTIFS(Causales[Causal Homologada],Causales[[#This Row],[Causal Homologada]],Causales[Ranking],1,Causales[Dinámica],Causales[[#This Row],[Dinámica]])</f>
        <v>4</v>
      </c>
      <c r="AE89" s="28">
        <f>+COUNTIFS(Causales[Causal Homologada],Causales[[#This Row],[Causal Homologada]],Causales[Ranking],2,Causales[Dinámica],Causales[[#This Row],[Dinámica]])</f>
        <v>3</v>
      </c>
      <c r="AF89" s="28">
        <f>+Causales[[#This Row],[Conteo Rank]]*1+Causales[[#This Row],[Conteo Rank2]]*0.5</f>
        <v>5.5</v>
      </c>
      <c r="AG89" s="28">
        <f>+Causales[[#This Row],[Conteo Rank 1+2]]*0.8+Causales[[#This Row],[Puntaje Total]]*0.2</f>
        <v>8.2000000000000011</v>
      </c>
      <c r="AH89" s="28">
        <f>+_xlfn.PERCENTRANK.INC(Causales[Puntaje Ponderado],Causales[[#This Row],[Puntaje Ponderado]],3)</f>
        <v>0.372</v>
      </c>
      <c r="AI89" s="49" t="str">
        <f>+VLOOKUP(M89,Homolgacion9[[Causal Homologada]:[Driver]],2,0)</f>
        <v>Minería a cielo abierto</v>
      </c>
      <c r="AJ89" s="2" t="str">
        <f t="shared" si="5"/>
        <v>Baja</v>
      </c>
    </row>
    <row r="90" spans="2:36" x14ac:dyDescent="0.2">
      <c r="B90" s="1" t="s">
        <v>48</v>
      </c>
      <c r="C90" s="1" t="s">
        <v>21</v>
      </c>
      <c r="D90" s="1" t="str">
        <f>+VLOOKUP(F90,'DIV REGIONAL'!$F$4:$H$37,2,0)</f>
        <v>NORTE</v>
      </c>
      <c r="E90" s="1" t="str">
        <f>+VLOOKUP(F90,'DIV REGIONAL'!$F$4:$H$37,3,0)</f>
        <v>III. CIBAO NORDESTE</v>
      </c>
      <c r="F90" s="1" t="s">
        <v>58</v>
      </c>
      <c r="G90" s="2">
        <v>5</v>
      </c>
      <c r="H90" s="1" t="s">
        <v>59</v>
      </c>
      <c r="I90" s="46" t="s">
        <v>851</v>
      </c>
      <c r="J90" s="2">
        <v>8</v>
      </c>
      <c r="K90" s="1" t="s">
        <v>3</v>
      </c>
      <c r="L90" s="1" t="s">
        <v>20</v>
      </c>
      <c r="M90" s="10" t="str">
        <f>+VLOOKUP(L90,Homolgacion9[[Causal]:[Causal Homologada]],2,0)</f>
        <v>Ganadería Comercial</v>
      </c>
      <c r="N90" s="47" t="str">
        <f>+Causales[[#This Row],[Provincia]]&amp;Causales[[#This Row],[Dinámica]]&amp;Causales[[#This Row],[Causal Homologada]]</f>
        <v>SamanáDeforestaciónGanadería Comercial</v>
      </c>
      <c r="O90" s="8">
        <v>3</v>
      </c>
      <c r="P90" s="8">
        <v>4</v>
      </c>
      <c r="Q90" s="8">
        <v>2</v>
      </c>
      <c r="R90" s="8">
        <v>2</v>
      </c>
      <c r="S90" s="8">
        <v>3</v>
      </c>
      <c r="T90" s="8">
        <v>4</v>
      </c>
      <c r="U90" s="8">
        <v>2</v>
      </c>
      <c r="V90" s="8"/>
      <c r="W90" s="8"/>
      <c r="X90" s="8">
        <f t="shared" si="4"/>
        <v>20</v>
      </c>
      <c r="Y90" s="39">
        <f t="shared" si="3"/>
        <v>2.8571428571428572</v>
      </c>
      <c r="Z90" s="34">
        <v>4</v>
      </c>
      <c r="AA90" s="28"/>
      <c r="AB90" s="28">
        <f>+COUNTIFS(Causales[Causal Homologada],Causales[[#This Row],[Causal Homologada]])</f>
        <v>28</v>
      </c>
      <c r="AC90" s="28"/>
      <c r="AD90" s="28">
        <f>+COUNTIFS(Causales[Causal Homologada],Causales[[#This Row],[Causal Homologada]],Causales[Ranking],1,Causales[Dinámica],Causales[[#This Row],[Dinámica]])</f>
        <v>11</v>
      </c>
      <c r="AE90" s="28">
        <f>+COUNTIFS(Causales[Causal Homologada],Causales[[#This Row],[Causal Homologada]],Causales[Ranking],2,Causales[Dinámica],Causales[[#This Row],[Dinámica]])</f>
        <v>3</v>
      </c>
      <c r="AF90" s="28">
        <f>+Causales[[#This Row],[Conteo Rank]]*1+Causales[[#This Row],[Conteo Rank2]]*0.5</f>
        <v>12.5</v>
      </c>
      <c r="AG90" s="28">
        <f>+Causales[[#This Row],[Conteo Rank 1+2]]*0.8+Causales[[#This Row],[Puntaje Total]]*0.2</f>
        <v>14</v>
      </c>
      <c r="AH90" s="28">
        <f>+_xlfn.PERCENTRANK.INC(Causales[Puntaje Ponderado],Causales[[#This Row],[Puntaje Ponderado]],3)</f>
        <v>0.82899999999999996</v>
      </c>
      <c r="AI90" s="49" t="str">
        <f>+VLOOKUP(M90,Homolgacion9[[Causal Homologada]:[Driver]],2,0)</f>
        <v>Manejo y uso insustentable de las tierras para producción ganadera</v>
      </c>
      <c r="AJ90" s="2" t="str">
        <f t="shared" si="5"/>
        <v>Muy Alta</v>
      </c>
    </row>
    <row r="91" spans="2:36" x14ac:dyDescent="0.2">
      <c r="B91" s="1" t="s">
        <v>48</v>
      </c>
      <c r="C91" s="1" t="s">
        <v>21</v>
      </c>
      <c r="D91" s="1" t="str">
        <f>+VLOOKUP(F91,'DIV REGIONAL'!$F$4:$H$37,2,0)</f>
        <v>NORTE</v>
      </c>
      <c r="E91" s="1" t="str">
        <f>+VLOOKUP(F91,'DIV REGIONAL'!$F$4:$H$37,3,0)</f>
        <v>III. CIBAO NORDESTE</v>
      </c>
      <c r="F91" s="1" t="s">
        <v>58</v>
      </c>
      <c r="G91" s="2">
        <v>5</v>
      </c>
      <c r="H91" s="1" t="s">
        <v>59</v>
      </c>
      <c r="I91" s="46" t="s">
        <v>851</v>
      </c>
      <c r="J91" s="2">
        <v>8</v>
      </c>
      <c r="K91" s="1" t="s">
        <v>10</v>
      </c>
      <c r="L91" s="1" t="s">
        <v>14</v>
      </c>
      <c r="M91" s="10" t="str">
        <f>+VLOOKUP(L91,Homolgacion9[[Causal]:[Causal Homologada]],2,0)</f>
        <v>Planes de Manejo mal gestionados/mal ejecutados</v>
      </c>
      <c r="N91" s="47" t="str">
        <f>+Causales[[#This Row],[Provincia]]&amp;Causales[[#This Row],[Dinámica]]&amp;Causales[[#This Row],[Causal Homologada]]</f>
        <v>SamanáDegradaciónPlanes de Manejo mal gestionados/mal ejecutados</v>
      </c>
      <c r="O91" s="8">
        <v>1</v>
      </c>
      <c r="P91" s="8">
        <v>1</v>
      </c>
      <c r="Q91" s="8">
        <v>1</v>
      </c>
      <c r="R91" s="8">
        <v>1</v>
      </c>
      <c r="S91" s="8">
        <v>1</v>
      </c>
      <c r="T91" s="8">
        <v>1</v>
      </c>
      <c r="U91" s="8">
        <v>1</v>
      </c>
      <c r="V91" s="8">
        <v>1</v>
      </c>
      <c r="W91" s="8"/>
      <c r="X91" s="8">
        <f t="shared" si="4"/>
        <v>8</v>
      </c>
      <c r="Y91" s="39">
        <f t="shared" si="3"/>
        <v>1</v>
      </c>
      <c r="Z91" s="34">
        <v>5</v>
      </c>
      <c r="AA91" s="28"/>
      <c r="AB91" s="28">
        <f>+COUNTIFS(Causales[Causal Homologada],Causales[[#This Row],[Causal Homologada]])</f>
        <v>33</v>
      </c>
      <c r="AC91" s="28"/>
      <c r="AD91" s="28">
        <f>+COUNTIFS(Causales[Causal Homologada],Causales[[#This Row],[Causal Homologada]],Causales[Ranking],1,Causales[Dinámica],Causales[[#This Row],[Dinámica]])</f>
        <v>9</v>
      </c>
      <c r="AE91" s="28">
        <f>+COUNTIFS(Causales[Causal Homologada],Causales[[#This Row],[Causal Homologada]],Causales[Ranking],2,Causales[Dinámica],Causales[[#This Row],[Dinámica]])</f>
        <v>4</v>
      </c>
      <c r="AF91" s="28">
        <f>+Causales[[#This Row],[Conteo Rank]]*1+Causales[[#This Row],[Conteo Rank2]]*0.5</f>
        <v>11</v>
      </c>
      <c r="AG91" s="28">
        <f>+Causales[[#This Row],[Conteo Rank 1+2]]*0.8+Causales[[#This Row],[Puntaje Total]]*0.2</f>
        <v>10.4</v>
      </c>
      <c r="AH91" s="28">
        <f>+_xlfn.PERCENTRANK.INC(Causales[Puntaje Ponderado],Causales[[#This Row],[Puntaje Ponderado]],3)</f>
        <v>0.49299999999999999</v>
      </c>
      <c r="AI91" s="49" t="str">
        <f>+VLOOKUP(M91,Homolgacion9[[Causal Homologada]:[Driver]],2,0)</f>
        <v>Manejo y uso insustentable de las tierras forestales</v>
      </c>
      <c r="AJ91" s="2" t="str">
        <f t="shared" si="5"/>
        <v>Media</v>
      </c>
    </row>
    <row r="92" spans="2:36" x14ac:dyDescent="0.2">
      <c r="B92" s="1" t="s">
        <v>48</v>
      </c>
      <c r="C92" s="1" t="s">
        <v>21</v>
      </c>
      <c r="D92" s="1" t="str">
        <f>+VLOOKUP(F92,'DIV REGIONAL'!$F$4:$H$37,2,0)</f>
        <v>NORTE</v>
      </c>
      <c r="E92" s="1" t="str">
        <f>+VLOOKUP(F92,'DIV REGIONAL'!$F$4:$H$37,3,0)</f>
        <v>III. CIBAO NORDESTE</v>
      </c>
      <c r="F92" s="1" t="s">
        <v>58</v>
      </c>
      <c r="G92" s="2">
        <v>5</v>
      </c>
      <c r="H92" s="1" t="s">
        <v>59</v>
      </c>
      <c r="I92" s="46" t="s">
        <v>851</v>
      </c>
      <c r="J92" s="2">
        <v>8</v>
      </c>
      <c r="K92" s="1" t="s">
        <v>10</v>
      </c>
      <c r="L92" s="1" t="s">
        <v>11</v>
      </c>
      <c r="M92" s="10" t="str">
        <f>+VLOOKUP(L92,Homolgacion9[[Causal]:[Causal Homologada]],2,0)</f>
        <v>Incendios Mediana y Baja Intensidad</v>
      </c>
      <c r="N92" s="47" t="str">
        <f>+Causales[[#This Row],[Provincia]]&amp;Causales[[#This Row],[Dinámica]]&amp;Causales[[#This Row],[Causal Homologada]]</f>
        <v>SamanáDegradaciónIncendios Mediana y Baja Intensidad</v>
      </c>
      <c r="O92" s="8">
        <v>1</v>
      </c>
      <c r="P92" s="8">
        <v>4</v>
      </c>
      <c r="Q92" s="8">
        <v>3</v>
      </c>
      <c r="R92" s="8">
        <v>1</v>
      </c>
      <c r="S92" s="8">
        <v>2</v>
      </c>
      <c r="T92" s="8">
        <v>1</v>
      </c>
      <c r="U92" s="8">
        <v>1</v>
      </c>
      <c r="V92" s="8">
        <v>2</v>
      </c>
      <c r="W92" s="8"/>
      <c r="X92" s="8">
        <f t="shared" si="4"/>
        <v>15</v>
      </c>
      <c r="Y92" s="39">
        <f t="shared" si="3"/>
        <v>1.875</v>
      </c>
      <c r="Z92" s="34">
        <v>2</v>
      </c>
      <c r="AA92" s="28"/>
      <c r="AB92" s="28">
        <f>+COUNTIFS(Causales[Causal Homologada],Causales[[#This Row],[Causal Homologada]])</f>
        <v>30</v>
      </c>
      <c r="AC92" s="28"/>
      <c r="AD92" s="28">
        <f>+COUNTIFS(Causales[Causal Homologada],Causales[[#This Row],[Causal Homologada]],Causales[Ranking],1,Causales[Dinámica],Causales[[#This Row],[Dinámica]])</f>
        <v>1</v>
      </c>
      <c r="AE92" s="28">
        <f>+COUNTIFS(Causales[Causal Homologada],Causales[[#This Row],[Causal Homologada]],Causales[Ranking],2,Causales[Dinámica],Causales[[#This Row],[Dinámica]])</f>
        <v>7</v>
      </c>
      <c r="AF92" s="28">
        <f>+Causales[[#This Row],[Conteo Rank]]*1+Causales[[#This Row],[Conteo Rank2]]*0.5</f>
        <v>4.5</v>
      </c>
      <c r="AG92" s="28">
        <f>+Causales[[#This Row],[Conteo Rank 1+2]]*0.8+Causales[[#This Row],[Puntaje Total]]*0.2</f>
        <v>6.6</v>
      </c>
      <c r="AH92" s="28">
        <f>+_xlfn.PERCENTRANK.INC(Causales[Puntaje Ponderado],Causales[[#This Row],[Puntaje Ponderado]],3)</f>
        <v>0.30099999999999999</v>
      </c>
      <c r="AI92" s="49" t="str">
        <f>+VLOOKUP(M92,Homolgacion9[[Causal Homologada]:[Driver]],2,0)</f>
        <v>Incendios Forestales</v>
      </c>
      <c r="AJ92" s="2" t="str">
        <f t="shared" si="5"/>
        <v>Baja</v>
      </c>
    </row>
    <row r="93" spans="2:36" x14ac:dyDescent="0.2">
      <c r="B93" s="1" t="s">
        <v>48</v>
      </c>
      <c r="C93" s="1" t="s">
        <v>21</v>
      </c>
      <c r="D93" s="1" t="str">
        <f>+VLOOKUP(F93,'DIV REGIONAL'!$F$4:$H$37,2,0)</f>
        <v>NORTE</v>
      </c>
      <c r="E93" s="1" t="str">
        <f>+VLOOKUP(F93,'DIV REGIONAL'!$F$4:$H$37,3,0)</f>
        <v>III. CIBAO NORDESTE</v>
      </c>
      <c r="F93" s="1" t="s">
        <v>58</v>
      </c>
      <c r="G93" s="2">
        <v>5</v>
      </c>
      <c r="H93" s="1" t="s">
        <v>59</v>
      </c>
      <c r="I93" s="46" t="s">
        <v>851</v>
      </c>
      <c r="J93" s="2">
        <v>8</v>
      </c>
      <c r="K93" s="1" t="s">
        <v>10</v>
      </c>
      <c r="L93" s="1" t="s">
        <v>12</v>
      </c>
      <c r="M93" s="10" t="str">
        <f>+VLOOKUP(L93,Homolgacion9[[Causal]:[Causal Homologada]],2,0)</f>
        <v>Pastoreo de ganado en bosques</v>
      </c>
      <c r="N93" s="47" t="str">
        <f>+Causales[[#This Row],[Provincia]]&amp;Causales[[#This Row],[Dinámica]]&amp;Causales[[#This Row],[Causal Homologada]]</f>
        <v>SamanáDegradaciónPastoreo de ganado en bosques</v>
      </c>
      <c r="O93" s="8">
        <v>1</v>
      </c>
      <c r="P93" s="8">
        <v>4</v>
      </c>
      <c r="Q93" s="8">
        <v>2</v>
      </c>
      <c r="R93" s="8">
        <v>1</v>
      </c>
      <c r="S93" s="8">
        <v>1</v>
      </c>
      <c r="T93" s="8">
        <v>1</v>
      </c>
      <c r="U93" s="8">
        <v>1</v>
      </c>
      <c r="V93" s="8">
        <v>2</v>
      </c>
      <c r="W93" s="8"/>
      <c r="X93" s="8">
        <f t="shared" si="4"/>
        <v>13</v>
      </c>
      <c r="Y93" s="39">
        <f t="shared" si="3"/>
        <v>1.625</v>
      </c>
      <c r="Z93" s="34">
        <v>4</v>
      </c>
      <c r="AA93" s="28"/>
      <c r="AB93" s="28">
        <f>+COUNTIFS(Causales[Causal Homologada],Causales[[#This Row],[Causal Homologada]])</f>
        <v>29</v>
      </c>
      <c r="AC93" s="28"/>
      <c r="AD93" s="28">
        <f>+COUNTIFS(Causales[Causal Homologada],Causales[[#This Row],[Causal Homologada]],Causales[Ranking],1,Causales[Dinámica],Causales[[#This Row],[Dinámica]])</f>
        <v>11</v>
      </c>
      <c r="AE93" s="28">
        <f>+COUNTIFS(Causales[Causal Homologada],Causales[[#This Row],[Causal Homologada]],Causales[Ranking],2,Causales[Dinámica],Causales[[#This Row],[Dinámica]])</f>
        <v>8</v>
      </c>
      <c r="AF93" s="28">
        <f>+Causales[[#This Row],[Conteo Rank]]*1+Causales[[#This Row],[Conteo Rank2]]*0.5</f>
        <v>15</v>
      </c>
      <c r="AG93" s="28">
        <f>+Causales[[#This Row],[Conteo Rank 1+2]]*0.8+Causales[[#This Row],[Puntaje Total]]*0.2</f>
        <v>14.6</v>
      </c>
      <c r="AH93" s="28">
        <f>+_xlfn.PERCENTRANK.INC(Causales[Puntaje Ponderado],Causales[[#This Row],[Puntaje Ponderado]],3)</f>
        <v>0.88500000000000001</v>
      </c>
      <c r="AI93" s="49" t="str">
        <f>+VLOOKUP(M93,Homolgacion9[[Causal Homologada]:[Driver]],2,0)</f>
        <v>Manejo y uso insustentable de las tierras para producción ganadera</v>
      </c>
      <c r="AJ93" s="2" t="str">
        <f t="shared" si="5"/>
        <v>Muy Alta</v>
      </c>
    </row>
    <row r="94" spans="2:36" x14ac:dyDescent="0.2">
      <c r="B94" s="1" t="s">
        <v>48</v>
      </c>
      <c r="C94" s="1" t="s">
        <v>21</v>
      </c>
      <c r="D94" s="1" t="str">
        <f>+VLOOKUP(F94,'DIV REGIONAL'!$F$4:$H$37,2,0)</f>
        <v>NORTE</v>
      </c>
      <c r="E94" s="1" t="str">
        <f>+VLOOKUP(F94,'DIV REGIONAL'!$F$4:$H$37,3,0)</f>
        <v>III. CIBAO NORDESTE</v>
      </c>
      <c r="F94" s="1" t="s">
        <v>58</v>
      </c>
      <c r="G94" s="2">
        <v>5</v>
      </c>
      <c r="H94" s="1" t="s">
        <v>59</v>
      </c>
      <c r="I94" s="46" t="s">
        <v>851</v>
      </c>
      <c r="J94" s="2">
        <v>8</v>
      </c>
      <c r="K94" s="1" t="s">
        <v>10</v>
      </c>
      <c r="L94" s="1" t="s">
        <v>13</v>
      </c>
      <c r="M94" s="10" t="str">
        <f>+VLOOKUP(L94,Homolgacion9[[Causal]:[Causal Homologada]],2,0)</f>
        <v>Extracción de Madera Leña/Carbón</v>
      </c>
      <c r="N94" s="47" t="str">
        <f>+Causales[[#This Row],[Provincia]]&amp;Causales[[#This Row],[Dinámica]]&amp;Causales[[#This Row],[Causal Homologada]]</f>
        <v>SamanáDegradaciónExtracción de Madera Leña/Carbón</v>
      </c>
      <c r="O94" s="8">
        <v>2</v>
      </c>
      <c r="P94" s="8">
        <v>2</v>
      </c>
      <c r="Q94" s="8">
        <v>2</v>
      </c>
      <c r="R94" s="8">
        <v>1</v>
      </c>
      <c r="S94" s="8">
        <v>2</v>
      </c>
      <c r="T94" s="8">
        <v>2</v>
      </c>
      <c r="U94" s="8">
        <v>1</v>
      </c>
      <c r="V94" s="8">
        <v>2</v>
      </c>
      <c r="W94" s="8"/>
      <c r="X94" s="8">
        <f t="shared" si="4"/>
        <v>14</v>
      </c>
      <c r="Y94" s="39">
        <f t="shared" si="3"/>
        <v>1.75</v>
      </c>
      <c r="Z94" s="34">
        <v>3</v>
      </c>
      <c r="AA94" s="28"/>
      <c r="AB94" s="28">
        <f>+COUNTIFS(Causales[Causal Homologada],Causales[[#This Row],[Causal Homologada]])</f>
        <v>31</v>
      </c>
      <c r="AC94" s="28"/>
      <c r="AD94" s="28">
        <f>+COUNTIFS(Causales[Causal Homologada],Causales[[#This Row],[Causal Homologada]],Causales[Ranking],1,Causales[Dinámica],Causales[[#This Row],[Dinámica]])</f>
        <v>10</v>
      </c>
      <c r="AE94" s="28">
        <f>+COUNTIFS(Causales[Causal Homologada],Causales[[#This Row],[Causal Homologada]],Causales[Ranking],2,Causales[Dinámica],Causales[[#This Row],[Dinámica]])</f>
        <v>9</v>
      </c>
      <c r="AF94" s="28">
        <f>+Causales[[#This Row],[Conteo Rank]]*1+Causales[[#This Row],[Conteo Rank2]]*0.5</f>
        <v>14.5</v>
      </c>
      <c r="AG94" s="28">
        <f>+Causales[[#This Row],[Conteo Rank 1+2]]*0.8+Causales[[#This Row],[Puntaje Total]]*0.2</f>
        <v>14.400000000000002</v>
      </c>
      <c r="AH94" s="28">
        <f>+_xlfn.PERCENTRANK.INC(Causales[Puntaje Ponderado],Causales[[#This Row],[Puntaje Ponderado]],3)</f>
        <v>0.873</v>
      </c>
      <c r="AI94" s="49" t="str">
        <f>+VLOOKUP(M94,Homolgacion9[[Causal Homologada]:[Driver]],2,0)</f>
        <v>Manejo y uso insustentable de las tierras forestales</v>
      </c>
      <c r="AJ94" s="2" t="str">
        <f t="shared" si="5"/>
        <v>Muy Alta</v>
      </c>
    </row>
    <row r="95" spans="2:36" x14ac:dyDescent="0.2">
      <c r="B95" s="1" t="s">
        <v>48</v>
      </c>
      <c r="C95" s="1" t="s">
        <v>21</v>
      </c>
      <c r="D95" s="1" t="str">
        <f>+VLOOKUP(F95,'DIV REGIONAL'!$F$4:$H$37,2,0)</f>
        <v>NORTE</v>
      </c>
      <c r="E95" s="1" t="str">
        <f>+VLOOKUP(F95,'DIV REGIONAL'!$F$4:$H$37,3,0)</f>
        <v>III. CIBAO NORDESTE</v>
      </c>
      <c r="F95" s="1" t="s">
        <v>58</v>
      </c>
      <c r="G95" s="2">
        <v>5</v>
      </c>
      <c r="H95" s="1" t="s">
        <v>59</v>
      </c>
      <c r="I95" s="46" t="s">
        <v>851</v>
      </c>
      <c r="J95" s="2">
        <v>8</v>
      </c>
      <c r="K95" s="1" t="s">
        <v>10</v>
      </c>
      <c r="L95" s="1" t="s">
        <v>93</v>
      </c>
      <c r="M95" s="10" t="str">
        <f>+VLOOKUP(L95,Homolgacion9[[Causal]:[Causal Homologada]],2,0)</f>
        <v>Otras Causas Misceláneas</v>
      </c>
      <c r="N95" s="47" t="str">
        <f>+Causales[[#This Row],[Provincia]]&amp;Causales[[#This Row],[Dinámica]]&amp;Causales[[#This Row],[Causal Homologada]]</f>
        <v>SamanáDegradaciónOtras Causas Misceláneas</v>
      </c>
      <c r="O95" s="8">
        <v>1</v>
      </c>
      <c r="P95" s="8">
        <v>2</v>
      </c>
      <c r="Q95" s="8">
        <v>3</v>
      </c>
      <c r="R95" s="8">
        <v>1</v>
      </c>
      <c r="S95" s="8">
        <v>2</v>
      </c>
      <c r="T95" s="8">
        <v>1</v>
      </c>
      <c r="U95" s="8">
        <v>1</v>
      </c>
      <c r="V95" s="8">
        <v>3</v>
      </c>
      <c r="W95" s="8"/>
      <c r="X95" s="8">
        <f t="shared" si="4"/>
        <v>14</v>
      </c>
      <c r="Y95" s="39">
        <f t="shared" ref="Y95:Y129" si="6">+IFERROR(X95/COUNT(O95:W95),"")</f>
        <v>1.75</v>
      </c>
      <c r="Z95" s="34">
        <v>3</v>
      </c>
      <c r="AA95" s="28"/>
      <c r="AB95" s="28">
        <f>+COUNTIFS(Causales[Causal Homologada],Causales[[#This Row],[Causal Homologada]])</f>
        <v>13</v>
      </c>
      <c r="AC95" s="28"/>
      <c r="AD95" s="28">
        <f>+COUNTIFS(Causales[Causal Homologada],Causales[[#This Row],[Causal Homologada]],Causales[Ranking],1,Causales[Dinámica],Causales[[#This Row],[Dinámica]])</f>
        <v>0</v>
      </c>
      <c r="AE95" s="28">
        <f>+COUNTIFS(Causales[Causal Homologada],Causales[[#This Row],[Causal Homologada]],Causales[Ranking],2,Causales[Dinámica],Causales[[#This Row],[Dinámica]])</f>
        <v>0</v>
      </c>
      <c r="AF95" s="28">
        <f>+Causales[[#This Row],[Conteo Rank]]*1+Causales[[#This Row],[Conteo Rank2]]*0.5</f>
        <v>0</v>
      </c>
      <c r="AG95" s="28">
        <f>+Causales[[#This Row],[Conteo Rank 1+2]]*0.8+Causales[[#This Row],[Puntaje Total]]*0.2</f>
        <v>2.8000000000000003</v>
      </c>
      <c r="AH95" s="28">
        <f>+_xlfn.PERCENTRANK.INC(Causales[Puntaje Ponderado],Causales[[#This Row],[Puntaje Ponderado]],3)</f>
        <v>7.2999999999999995E-2</v>
      </c>
      <c r="AI95" s="49" t="str">
        <f>+VLOOKUP(M95,Homolgacion9[[Causal Homologada]:[Driver]],2,0)</f>
        <v>Débil Educación Ambiental</v>
      </c>
      <c r="AJ95" s="2" t="str">
        <f t="shared" si="5"/>
        <v>Muy Baja</v>
      </c>
    </row>
    <row r="96" spans="2:36" x14ac:dyDescent="0.2">
      <c r="B96" s="1" t="s">
        <v>48</v>
      </c>
      <c r="C96" s="1" t="s">
        <v>21</v>
      </c>
      <c r="D96" s="1" t="str">
        <f>+VLOOKUP(F96,'DIV REGIONAL'!$F$4:$H$37,2,0)</f>
        <v>NORTE</v>
      </c>
      <c r="E96" s="1" t="str">
        <f>+VLOOKUP(F96,'DIV REGIONAL'!$F$4:$H$37,3,0)</f>
        <v>III. CIBAO NORDESTE</v>
      </c>
      <c r="F96" s="1" t="s">
        <v>58</v>
      </c>
      <c r="G96" s="2">
        <v>5</v>
      </c>
      <c r="H96" s="1" t="s">
        <v>59</v>
      </c>
      <c r="I96" s="46" t="s">
        <v>851</v>
      </c>
      <c r="J96" s="2">
        <v>8</v>
      </c>
      <c r="K96" s="1" t="s">
        <v>10</v>
      </c>
      <c r="L96" s="1" t="s">
        <v>94</v>
      </c>
      <c r="M96" s="10" t="str">
        <f>+VLOOKUP(L96,Homolgacion9[[Causal]:[Causal Homologada]],2,0)</f>
        <v>Desastres Naturales</v>
      </c>
      <c r="N96" s="47" t="str">
        <f>+Causales[[#This Row],[Provincia]]&amp;Causales[[#This Row],[Dinámica]]&amp;Causales[[#This Row],[Causal Homologada]]</f>
        <v>SamanáDegradaciónDesastres Naturales</v>
      </c>
      <c r="O96" s="8">
        <v>1</v>
      </c>
      <c r="P96" s="8">
        <v>3</v>
      </c>
      <c r="Q96" s="8">
        <v>3</v>
      </c>
      <c r="R96" s="8">
        <v>2</v>
      </c>
      <c r="S96" s="8">
        <v>3</v>
      </c>
      <c r="T96" s="8">
        <v>2</v>
      </c>
      <c r="U96" s="8">
        <v>2</v>
      </c>
      <c r="V96" s="8">
        <v>3</v>
      </c>
      <c r="W96" s="8"/>
      <c r="X96" s="8">
        <f t="shared" si="4"/>
        <v>19</v>
      </c>
      <c r="Y96" s="39">
        <f t="shared" si="6"/>
        <v>2.375</v>
      </c>
      <c r="Z96" s="34">
        <v>1</v>
      </c>
      <c r="AA96" s="28"/>
      <c r="AB96" s="28">
        <f>+COUNTIFS(Causales[Causal Homologada],Causales[[#This Row],[Causal Homologada]])</f>
        <v>15</v>
      </c>
      <c r="AC96" s="28"/>
      <c r="AD96" s="28">
        <f>+COUNTIFS(Causales[Causal Homologada],Causales[[#This Row],[Causal Homologada]],Causales[Ranking],1,Causales[Dinámica],Causales[[#This Row],[Dinámica]])</f>
        <v>2</v>
      </c>
      <c r="AE96" s="28">
        <f>+COUNTIFS(Causales[Causal Homologada],Causales[[#This Row],[Causal Homologada]],Causales[Ranking],2,Causales[Dinámica],Causales[[#This Row],[Dinámica]])</f>
        <v>1</v>
      </c>
      <c r="AF96" s="28">
        <f>+Causales[[#This Row],[Conteo Rank]]*1+Causales[[#This Row],[Conteo Rank2]]*0.5</f>
        <v>2.5</v>
      </c>
      <c r="AG96" s="28">
        <f>+Causales[[#This Row],[Conteo Rank 1+2]]*0.8+Causales[[#This Row],[Puntaje Total]]*0.2</f>
        <v>5.8000000000000007</v>
      </c>
      <c r="AH96" s="28">
        <f>+_xlfn.PERCENTRANK.INC(Causales[Puntaje Ponderado],Causales[[#This Row],[Puntaje Ponderado]],3)</f>
        <v>0.26</v>
      </c>
      <c r="AI96" s="49" t="str">
        <f>+VLOOKUP(M96,Homolgacion9[[Causal Homologada]:[Driver]],2,0)</f>
        <v>Desastres Naturales: Huracanes, sequía y deslizamientos</v>
      </c>
      <c r="AJ96" s="2" t="str">
        <f t="shared" si="5"/>
        <v>Baja</v>
      </c>
    </row>
    <row r="97" spans="2:36" x14ac:dyDescent="0.2">
      <c r="B97" s="1" t="s">
        <v>48</v>
      </c>
      <c r="C97" s="1" t="s">
        <v>21</v>
      </c>
      <c r="D97" s="1" t="str">
        <f>+VLOOKUP(F97,'DIV REGIONAL'!$F$4:$H$37,2,0)</f>
        <v>NORTE</v>
      </c>
      <c r="E97" s="1" t="str">
        <f>+VLOOKUP(F97,'DIV REGIONAL'!$F$4:$H$37,3,0)</f>
        <v>III. CIBAO NORDESTE</v>
      </c>
      <c r="F97" s="1" t="s">
        <v>58</v>
      </c>
      <c r="G97" s="2">
        <v>5</v>
      </c>
      <c r="H97" s="1" t="s">
        <v>59</v>
      </c>
      <c r="I97" s="46" t="s">
        <v>851</v>
      </c>
      <c r="J97" s="2">
        <v>8</v>
      </c>
      <c r="K97" s="1" t="s">
        <v>15</v>
      </c>
      <c r="L97" s="1" t="s">
        <v>16</v>
      </c>
      <c r="M97" s="10" t="str">
        <f>+VLOOKUP(L97,Homolgacion9[[Causal]:[Causal Homologada]],2,0)</f>
        <v>Debilidad en la Institucionalidad Forestal</v>
      </c>
      <c r="N97" s="47" t="str">
        <f>+Causales[[#This Row],[Provincia]]&amp;Causales[[#This Row],[Dinámica]]&amp;Causales[[#This Row],[Causal Homologada]]</f>
        <v>SamanáCausas IndirectasDebilidad en la Institucionalidad Forestal</v>
      </c>
      <c r="O97" s="8">
        <v>3</v>
      </c>
      <c r="P97" s="8">
        <v>4</v>
      </c>
      <c r="Q97" s="8">
        <v>3</v>
      </c>
      <c r="R97" s="8">
        <v>4</v>
      </c>
      <c r="S97" s="8">
        <v>5</v>
      </c>
      <c r="T97" s="8">
        <v>4</v>
      </c>
      <c r="U97" s="8">
        <v>3</v>
      </c>
      <c r="V97" s="8">
        <v>3</v>
      </c>
      <c r="W97" s="8"/>
      <c r="X97" s="8">
        <f t="shared" si="4"/>
        <v>29</v>
      </c>
      <c r="Y97" s="39">
        <f t="shared" si="6"/>
        <v>3.625</v>
      </c>
      <c r="Z97" s="35">
        <v>3</v>
      </c>
      <c r="AA97" s="28"/>
      <c r="AB97" s="28">
        <f>+COUNTIFS(Causales[Causal Homologada],Causales[[#This Row],[Causal Homologada]])</f>
        <v>37</v>
      </c>
      <c r="AC97" s="28"/>
      <c r="AD97" s="28">
        <f>+COUNTIFS(Causales[Causal Homologada],Causales[[#This Row],[Causal Homologada]],Causales[Ranking],1,Causales[Dinámica],Causales[[#This Row],[Dinámica]])</f>
        <v>8</v>
      </c>
      <c r="AE97" s="28">
        <f>+COUNTIFS(Causales[Causal Homologada],Causales[[#This Row],[Causal Homologada]],Causales[Ranking],2,Causales[Dinámica],Causales[[#This Row],[Dinámica]])</f>
        <v>4</v>
      </c>
      <c r="AF97" s="28">
        <f>+Causales[[#This Row],[Conteo Rank]]*1+Causales[[#This Row],[Conteo Rank2]]*0.5</f>
        <v>10</v>
      </c>
      <c r="AG97" s="28">
        <f>+Causales[[#This Row],[Conteo Rank 1+2]]*0.8+Causales[[#This Row],[Puntaje Total]]*0.2</f>
        <v>13.8</v>
      </c>
      <c r="AH97" s="28">
        <f>+_xlfn.PERCENTRANK.INC(Causales[Puntaje Ponderado],Causales[[#This Row],[Puntaje Ponderado]],3)</f>
        <v>0.81799999999999995</v>
      </c>
      <c r="AI97" s="49" t="str">
        <f>+VLOOKUP(M97,Homolgacion9[[Causal Homologada]:[Driver]],2,0)</f>
        <v>Debilidad institucional para la gestión forestal y ausencia de ley sectorial forestal y otras leyes asociadas a la gestión del sector</v>
      </c>
      <c r="AJ97" s="2" t="str">
        <f t="shared" si="5"/>
        <v>Muy Alta</v>
      </c>
    </row>
    <row r="98" spans="2:36" x14ac:dyDescent="0.2">
      <c r="B98" s="1" t="s">
        <v>48</v>
      </c>
      <c r="C98" s="1" t="s">
        <v>21</v>
      </c>
      <c r="D98" s="1" t="str">
        <f>+VLOOKUP(F98,'DIV REGIONAL'!$F$4:$H$37,2,0)</f>
        <v>NORTE</v>
      </c>
      <c r="E98" s="1" t="str">
        <f>+VLOOKUP(F98,'DIV REGIONAL'!$F$4:$H$37,3,0)</f>
        <v>III. CIBAO NORDESTE</v>
      </c>
      <c r="F98" s="1" t="s">
        <v>58</v>
      </c>
      <c r="G98" s="2">
        <v>5</v>
      </c>
      <c r="H98" s="1" t="s">
        <v>59</v>
      </c>
      <c r="I98" s="46" t="s">
        <v>851</v>
      </c>
      <c r="J98" s="2">
        <v>8</v>
      </c>
      <c r="K98" s="1" t="s">
        <v>15</v>
      </c>
      <c r="L98" s="1" t="s">
        <v>17</v>
      </c>
      <c r="M98" s="10" t="str">
        <f>+VLOOKUP(L98,Homolgacion9[[Causal]:[Causal Homologada]],2,0)</f>
        <v>Debilidad en las Políticas Públicas</v>
      </c>
      <c r="N98" s="47" t="str">
        <f>+Causales[[#This Row],[Provincia]]&amp;Causales[[#This Row],[Dinámica]]&amp;Causales[[#This Row],[Causal Homologada]]</f>
        <v>SamanáCausas IndirectasDebilidad en las Políticas Públicas</v>
      </c>
      <c r="O98" s="8">
        <v>4</v>
      </c>
      <c r="P98" s="8">
        <v>5</v>
      </c>
      <c r="Q98" s="8">
        <v>4</v>
      </c>
      <c r="R98" s="8">
        <v>4</v>
      </c>
      <c r="S98" s="8">
        <v>5</v>
      </c>
      <c r="T98" s="8">
        <v>5</v>
      </c>
      <c r="U98" s="8">
        <v>5</v>
      </c>
      <c r="V98" s="8">
        <v>4</v>
      </c>
      <c r="W98" s="8"/>
      <c r="X98" s="8">
        <f t="shared" si="4"/>
        <v>36</v>
      </c>
      <c r="Y98" s="39">
        <f t="shared" si="6"/>
        <v>4.5</v>
      </c>
      <c r="Z98" s="35">
        <v>1</v>
      </c>
      <c r="AA98" s="28"/>
      <c r="AB98" s="28">
        <f>+COUNTIFS(Causales[Causal Homologada],Causales[[#This Row],[Causal Homologada]])</f>
        <v>50</v>
      </c>
      <c r="AC98" s="28"/>
      <c r="AD98" s="28">
        <f>+COUNTIFS(Causales[Causal Homologada],Causales[[#This Row],[Causal Homologada]],Causales[Ranking],1,Causales[Dinámica],Causales[[#This Row],[Dinámica]])</f>
        <v>8</v>
      </c>
      <c r="AE98" s="28">
        <f>+COUNTIFS(Causales[Causal Homologada],Causales[[#This Row],[Causal Homologada]],Causales[Ranking],2,Causales[Dinámica],Causales[[#This Row],[Dinámica]])</f>
        <v>8</v>
      </c>
      <c r="AF98" s="28">
        <f>+Causales[[#This Row],[Conteo Rank]]*1+Causales[[#This Row],[Conteo Rank2]]*0.5</f>
        <v>12</v>
      </c>
      <c r="AG98" s="28">
        <f>+Causales[[#This Row],[Conteo Rank 1+2]]*0.8+Causales[[#This Row],[Puntaje Total]]*0.2</f>
        <v>16.8</v>
      </c>
      <c r="AH98" s="28">
        <f>+_xlfn.PERCENTRANK.INC(Causales[Puntaje Ponderado],Causales[[#This Row],[Puntaje Ponderado]],3)</f>
        <v>0.97799999999999998</v>
      </c>
      <c r="AI98" s="49" t="str">
        <f>+VLOOKUP(M98,Homolgacion9[[Causal Homologada]:[Driver]],2,0)</f>
        <v>Debilidad institucional para la gestión forestal y ausencia de ley sectorial forestal y otras leyes asociadas a la gestión del sector</v>
      </c>
      <c r="AJ98" s="2" t="str">
        <f t="shared" si="5"/>
        <v>Muy Alta</v>
      </c>
    </row>
    <row r="99" spans="2:36" x14ac:dyDescent="0.2">
      <c r="B99" s="1" t="s">
        <v>48</v>
      </c>
      <c r="C99" s="1" t="s">
        <v>21</v>
      </c>
      <c r="D99" s="1" t="str">
        <f>+VLOOKUP(F99,'DIV REGIONAL'!$F$4:$H$37,2,0)</f>
        <v>NORTE</v>
      </c>
      <c r="E99" s="1" t="str">
        <f>+VLOOKUP(F99,'DIV REGIONAL'!$F$4:$H$37,3,0)</f>
        <v>III. CIBAO NORDESTE</v>
      </c>
      <c r="F99" s="1" t="s">
        <v>58</v>
      </c>
      <c r="G99" s="2">
        <v>5</v>
      </c>
      <c r="H99" s="1" t="s">
        <v>59</v>
      </c>
      <c r="I99" s="46" t="s">
        <v>851</v>
      </c>
      <c r="J99" s="2">
        <v>8</v>
      </c>
      <c r="K99" s="1" t="s">
        <v>15</v>
      </c>
      <c r="L99" s="1" t="s">
        <v>18</v>
      </c>
      <c r="M99" s="10" t="str">
        <f>+VLOOKUP(L99,Homolgacion9[[Causal]:[Causal Homologada]],2,0)</f>
        <v>Turismo: Expansión del área turística</v>
      </c>
      <c r="N99" s="47" t="str">
        <f>+Causales[[#This Row],[Provincia]]&amp;Causales[[#This Row],[Dinámica]]&amp;Causales[[#This Row],[Causal Homologada]]</f>
        <v>SamanáCausas IndirectasTurismo: Expansión del área turística</v>
      </c>
      <c r="O99" s="8">
        <v>2</v>
      </c>
      <c r="P99" s="8">
        <v>3</v>
      </c>
      <c r="Q99" s="8">
        <v>4</v>
      </c>
      <c r="R99" s="8">
        <v>1</v>
      </c>
      <c r="S99" s="8">
        <v>4</v>
      </c>
      <c r="T99" s="8">
        <v>2</v>
      </c>
      <c r="U99" s="8">
        <v>3</v>
      </c>
      <c r="V99" s="8">
        <v>3</v>
      </c>
      <c r="W99" s="8"/>
      <c r="X99" s="8">
        <f t="shared" si="4"/>
        <v>22</v>
      </c>
      <c r="Y99" s="39">
        <f t="shared" si="6"/>
        <v>2.75</v>
      </c>
      <c r="Z99" s="35">
        <v>5</v>
      </c>
      <c r="AA99" s="28"/>
      <c r="AB99" s="28">
        <f>+COUNTIFS(Causales[Causal Homologada],Causales[[#This Row],[Causal Homologada]])</f>
        <v>30</v>
      </c>
      <c r="AC99" s="28"/>
      <c r="AD99" s="28">
        <f>+COUNTIFS(Causales[Causal Homologada],Causales[[#This Row],[Causal Homologada]],Causales[Ranking],1,Causales[Dinámica],Causales[[#This Row],[Dinámica]])</f>
        <v>0</v>
      </c>
      <c r="AE99" s="28">
        <f>+COUNTIFS(Causales[Causal Homologada],Causales[[#This Row],[Causal Homologada]],Causales[Ranking],2,Causales[Dinámica],Causales[[#This Row],[Dinámica]])</f>
        <v>3</v>
      </c>
      <c r="AF99" s="28">
        <f>+Causales[[#This Row],[Conteo Rank]]*1+Causales[[#This Row],[Conteo Rank2]]*0.5</f>
        <v>1.5</v>
      </c>
      <c r="AG99" s="28">
        <f>+Causales[[#This Row],[Conteo Rank 1+2]]*0.8+Causales[[#This Row],[Puntaje Total]]*0.2</f>
        <v>5.6000000000000005</v>
      </c>
      <c r="AH99" s="28">
        <f>+_xlfn.PERCENTRANK.INC(Causales[Puntaje Ponderado],Causales[[#This Row],[Puntaje Ponderado]],3)</f>
        <v>0.247</v>
      </c>
      <c r="AI99" s="49" t="str">
        <f>+VLOOKUP(M99,Homolgacion9[[Causal Homologada]:[Driver]],2,0)</f>
        <v>Expansión de infraestructura productiva de tipo urbana, vial e industrial</v>
      </c>
      <c r="AJ99" s="2" t="str">
        <f t="shared" si="5"/>
        <v>Baja</v>
      </c>
    </row>
    <row r="100" spans="2:36" x14ac:dyDescent="0.2">
      <c r="B100" s="1" t="s">
        <v>48</v>
      </c>
      <c r="C100" s="1" t="s">
        <v>21</v>
      </c>
      <c r="D100" s="1" t="str">
        <f>+VLOOKUP(F100,'DIV REGIONAL'!$F$4:$H$37,2,0)</f>
        <v>NORTE</v>
      </c>
      <c r="E100" s="1" t="str">
        <f>+VLOOKUP(F100,'DIV REGIONAL'!$F$4:$H$37,3,0)</f>
        <v>III. CIBAO NORDESTE</v>
      </c>
      <c r="F100" s="1" t="s">
        <v>58</v>
      </c>
      <c r="G100" s="2">
        <v>5</v>
      </c>
      <c r="H100" s="1" t="s">
        <v>59</v>
      </c>
      <c r="I100" s="46" t="s">
        <v>851</v>
      </c>
      <c r="J100" s="2">
        <v>8</v>
      </c>
      <c r="K100" s="1" t="s">
        <v>15</v>
      </c>
      <c r="L100" s="1" t="s">
        <v>19</v>
      </c>
      <c r="M100" s="10" t="str">
        <f>+VLOOKUP(L100,Homolgacion9[[Causal]:[Causal Homologada]],2,0)</f>
        <v>Informalidad Mercado Leña/Carbón</v>
      </c>
      <c r="N100" s="47" t="str">
        <f>+Causales[[#This Row],[Provincia]]&amp;Causales[[#This Row],[Dinámica]]&amp;Causales[[#This Row],[Causal Homologada]]</f>
        <v>SamanáCausas IndirectasInformalidad Mercado Leña/Carbón</v>
      </c>
      <c r="O100" s="8">
        <v>2</v>
      </c>
      <c r="P100" s="8">
        <v>2</v>
      </c>
      <c r="Q100" s="8">
        <v>2</v>
      </c>
      <c r="R100" s="8">
        <v>1</v>
      </c>
      <c r="S100" s="8">
        <v>2</v>
      </c>
      <c r="T100" s="8">
        <v>2</v>
      </c>
      <c r="U100" s="8">
        <v>1</v>
      </c>
      <c r="V100" s="8">
        <v>3</v>
      </c>
      <c r="W100" s="8"/>
      <c r="X100" s="8">
        <f t="shared" si="4"/>
        <v>15</v>
      </c>
      <c r="Y100" s="39">
        <f t="shared" si="6"/>
        <v>1.875</v>
      </c>
      <c r="Z100" s="35">
        <v>6</v>
      </c>
      <c r="AA100" s="28"/>
      <c r="AB100" s="28">
        <f>+COUNTIFS(Causales[Causal Homologada],Causales[[#This Row],[Causal Homologada]])</f>
        <v>29</v>
      </c>
      <c r="AC100" s="28"/>
      <c r="AD100" s="28">
        <f>+COUNTIFS(Causales[Causal Homologada],Causales[[#This Row],[Causal Homologada]],Causales[Ranking],1,Causales[Dinámica],Causales[[#This Row],[Dinámica]])</f>
        <v>5</v>
      </c>
      <c r="AE100" s="28">
        <f>+COUNTIFS(Causales[Causal Homologada],Causales[[#This Row],[Causal Homologada]],Causales[Ranking],2,Causales[Dinámica],Causales[[#This Row],[Dinámica]])</f>
        <v>8</v>
      </c>
      <c r="AF100" s="28">
        <f>+Causales[[#This Row],[Conteo Rank]]*1+Causales[[#This Row],[Conteo Rank2]]*0.5</f>
        <v>9</v>
      </c>
      <c r="AG100" s="28">
        <f>+Causales[[#This Row],[Conteo Rank 1+2]]*0.8+Causales[[#This Row],[Puntaje Total]]*0.2</f>
        <v>10.199999999999999</v>
      </c>
      <c r="AH100" s="28">
        <f>+_xlfn.PERCENTRANK.INC(Causales[Puntaje Ponderado],Causales[[#This Row],[Puntaje Ponderado]],3)</f>
        <v>0.48099999999999998</v>
      </c>
      <c r="AI100" s="49" t="str">
        <f>+VLOOKUP(M100,Homolgacion9[[Causal Homologada]:[Driver]],2,0)</f>
        <v>Manejo y uso insustentable de las tierras forestales</v>
      </c>
      <c r="AJ100" s="2" t="str">
        <f t="shared" si="5"/>
        <v>Media</v>
      </c>
    </row>
    <row r="101" spans="2:36" x14ac:dyDescent="0.2">
      <c r="B101" s="1" t="s">
        <v>48</v>
      </c>
      <c r="C101" s="1" t="s">
        <v>21</v>
      </c>
      <c r="D101" s="1" t="str">
        <f>+VLOOKUP(F101,'DIV REGIONAL'!$F$4:$H$37,2,0)</f>
        <v>NORTE</v>
      </c>
      <c r="E101" s="1" t="str">
        <f>+VLOOKUP(F101,'DIV REGIONAL'!$F$4:$H$37,3,0)</f>
        <v>III. CIBAO NORDESTE</v>
      </c>
      <c r="F101" s="1" t="s">
        <v>58</v>
      </c>
      <c r="G101" s="2">
        <v>5</v>
      </c>
      <c r="H101" s="1" t="s">
        <v>59</v>
      </c>
      <c r="I101" s="46" t="s">
        <v>851</v>
      </c>
      <c r="J101" s="2">
        <v>8</v>
      </c>
      <c r="K101" s="1" t="s">
        <v>15</v>
      </c>
      <c r="L101" s="1" t="s">
        <v>95</v>
      </c>
      <c r="M101" s="10" t="str">
        <f>+VLOOKUP(L101,Homolgacion9[[Causal]:[Causal Homologada]],2,0)</f>
        <v>Débil Educación Ambiental</v>
      </c>
      <c r="N101" s="47" t="str">
        <f>+Causales[[#This Row],[Provincia]]&amp;Causales[[#This Row],[Dinámica]]&amp;Causales[[#This Row],[Causal Homologada]]</f>
        <v>SamanáCausas IndirectasDébil Educación Ambiental</v>
      </c>
      <c r="O101" s="8">
        <v>5</v>
      </c>
      <c r="P101" s="8">
        <v>2</v>
      </c>
      <c r="Q101" s="8">
        <v>4</v>
      </c>
      <c r="R101" s="8">
        <v>5</v>
      </c>
      <c r="S101" s="8">
        <v>4</v>
      </c>
      <c r="T101" s="8">
        <v>5</v>
      </c>
      <c r="U101" s="8">
        <v>5</v>
      </c>
      <c r="V101" s="8">
        <v>5</v>
      </c>
      <c r="W101" s="8"/>
      <c r="X101" s="8">
        <f t="shared" si="4"/>
        <v>35</v>
      </c>
      <c r="Y101" s="39">
        <f t="shared" si="6"/>
        <v>4.375</v>
      </c>
      <c r="Z101" s="35">
        <v>2</v>
      </c>
      <c r="AA101" s="28"/>
      <c r="AB101" s="28">
        <f>+COUNTIFS(Causales[Causal Homologada],Causales[[#This Row],[Causal Homologada]])</f>
        <v>17</v>
      </c>
      <c r="AC101" s="28"/>
      <c r="AD101" s="28">
        <f>+COUNTIFS(Causales[Causal Homologada],Causales[[#This Row],[Causal Homologada]],Causales[Ranking],1,Causales[Dinámica],Causales[[#This Row],[Dinámica]])</f>
        <v>5</v>
      </c>
      <c r="AE101" s="28">
        <f>+COUNTIFS(Causales[Causal Homologada],Causales[[#This Row],[Causal Homologada]],Causales[Ranking],2,Causales[Dinámica],Causales[[#This Row],[Dinámica]])</f>
        <v>7</v>
      </c>
      <c r="AF101" s="28">
        <f>+Causales[[#This Row],[Conteo Rank]]*1+Causales[[#This Row],[Conteo Rank2]]*0.5</f>
        <v>8.5</v>
      </c>
      <c r="AG101" s="28">
        <f>+Causales[[#This Row],[Conteo Rank 1+2]]*0.8+Causales[[#This Row],[Puntaje Total]]*0.2</f>
        <v>13.8</v>
      </c>
      <c r="AH101" s="28">
        <f>+_xlfn.PERCENTRANK.INC(Causales[Puntaje Ponderado],Causales[[#This Row],[Puntaje Ponderado]],3)</f>
        <v>0.81799999999999995</v>
      </c>
      <c r="AI101" s="49" t="str">
        <f>+VLOOKUP(M101,Homolgacion9[[Causal Homologada]:[Driver]],2,0)</f>
        <v>Débil Educación Ambiental</v>
      </c>
      <c r="AJ101" s="2" t="str">
        <f t="shared" si="5"/>
        <v>Muy Alta</v>
      </c>
    </row>
    <row r="102" spans="2:36" x14ac:dyDescent="0.2">
      <c r="B102" s="1" t="s">
        <v>48</v>
      </c>
      <c r="C102" s="1" t="s">
        <v>21</v>
      </c>
      <c r="D102" s="1" t="str">
        <f>+VLOOKUP(F102,'DIV REGIONAL'!$F$4:$H$37,2,0)</f>
        <v>NORTE</v>
      </c>
      <c r="E102" s="1" t="str">
        <f>+VLOOKUP(F102,'DIV REGIONAL'!$F$4:$H$37,3,0)</f>
        <v>III. CIBAO NORDESTE</v>
      </c>
      <c r="F102" s="1" t="s">
        <v>58</v>
      </c>
      <c r="G102" s="2">
        <v>5</v>
      </c>
      <c r="H102" s="1" t="s">
        <v>59</v>
      </c>
      <c r="I102" s="46" t="s">
        <v>851</v>
      </c>
      <c r="J102" s="2">
        <v>8</v>
      </c>
      <c r="K102" s="1" t="s">
        <v>15</v>
      </c>
      <c r="L102" s="1" t="s">
        <v>96</v>
      </c>
      <c r="M102" s="10" t="str">
        <f>+VLOOKUP(L102,Homolgacion9[[Causal]:[Causal Homologada]],2,0)</f>
        <v>Dinámica Migratoria</v>
      </c>
      <c r="N102" s="47" t="str">
        <f>+Causales[[#This Row],[Provincia]]&amp;Causales[[#This Row],[Dinámica]]&amp;Causales[[#This Row],[Causal Homologada]]</f>
        <v>SamanáCausas IndirectasDinámica Migratoria</v>
      </c>
      <c r="O102" s="8">
        <v>2</v>
      </c>
      <c r="P102" s="8">
        <v>3</v>
      </c>
      <c r="Q102" s="8">
        <v>5</v>
      </c>
      <c r="R102" s="8">
        <v>4</v>
      </c>
      <c r="S102" s="8">
        <v>0</v>
      </c>
      <c r="T102" s="8">
        <v>3</v>
      </c>
      <c r="U102" s="8">
        <v>3</v>
      </c>
      <c r="V102" s="8">
        <v>3</v>
      </c>
      <c r="W102" s="8"/>
      <c r="X102" s="8">
        <f t="shared" si="4"/>
        <v>23</v>
      </c>
      <c r="Y102" s="39">
        <f t="shared" si="6"/>
        <v>2.875</v>
      </c>
      <c r="Z102" s="35">
        <v>4</v>
      </c>
      <c r="AA102" s="28"/>
      <c r="AB102" s="28">
        <f>+COUNTIFS(Causales[Causal Homologada],Causales[[#This Row],[Causal Homologada]])</f>
        <v>21</v>
      </c>
      <c r="AC102" s="28"/>
      <c r="AD102" s="28">
        <f>+COUNTIFS(Causales[Causal Homologada],Causales[[#This Row],[Causal Homologada]],Causales[Ranking],1,Causales[Dinámica],Causales[[#This Row],[Dinámica]])</f>
        <v>6</v>
      </c>
      <c r="AE102" s="28">
        <f>+COUNTIFS(Causales[Causal Homologada],Causales[[#This Row],[Causal Homologada]],Causales[Ranking],2,Causales[Dinámica],Causales[[#This Row],[Dinámica]])</f>
        <v>3</v>
      </c>
      <c r="AF102" s="28">
        <f>+Causales[[#This Row],[Conteo Rank]]*1+Causales[[#This Row],[Conteo Rank2]]*0.5</f>
        <v>7.5</v>
      </c>
      <c r="AG102" s="28">
        <f>+Causales[[#This Row],[Conteo Rank 1+2]]*0.8+Causales[[#This Row],[Puntaje Total]]*0.2</f>
        <v>10.600000000000001</v>
      </c>
      <c r="AH102" s="28">
        <f>+_xlfn.PERCENTRANK.INC(Causales[Puntaje Ponderado],Causales[[#This Row],[Puntaje Ponderado]],3)</f>
        <v>0.5</v>
      </c>
      <c r="AI102" s="49" t="str">
        <f>+VLOOKUP(M102,Homolgacion9[[Causal Homologada]:[Driver]],2,0)</f>
        <v>Insidencia sobre los Recursos Forestales debido a la elevada migración ilegal de origen internacional</v>
      </c>
      <c r="AJ102" s="2" t="str">
        <f t="shared" si="5"/>
        <v>Media</v>
      </c>
    </row>
    <row r="103" spans="2:36" x14ac:dyDescent="0.2">
      <c r="B103" s="6" t="s">
        <v>48</v>
      </c>
      <c r="C103" s="6" t="s">
        <v>21</v>
      </c>
      <c r="D103" s="6" t="str">
        <f>+VLOOKUP(F103,'DIV REGIONAL'!$F$4:$H$37,2,0)</f>
        <v>NORTE</v>
      </c>
      <c r="E103" s="6" t="str">
        <f>+VLOOKUP(F103,'DIV REGIONAL'!$F$4:$H$37,3,0)</f>
        <v>II. CIBAO SUR</v>
      </c>
      <c r="F103" s="6" t="s">
        <v>49</v>
      </c>
      <c r="G103" s="7">
        <v>6</v>
      </c>
      <c r="H103" s="6" t="s">
        <v>51</v>
      </c>
      <c r="I103" s="46" t="s">
        <v>852</v>
      </c>
      <c r="J103" s="7">
        <v>5</v>
      </c>
      <c r="K103" s="6" t="s">
        <v>3</v>
      </c>
      <c r="L103" s="6" t="s">
        <v>4</v>
      </c>
      <c r="M103" s="10" t="str">
        <f>+VLOOKUP(L103,Homolgacion9[[Causal]:[Causal Homologada]],2,0)</f>
        <v>Agricultura Comercial</v>
      </c>
      <c r="N103" s="47" t="str">
        <f>+Causales[[#This Row],[Provincia]]&amp;Causales[[#This Row],[Dinámica]]&amp;Causales[[#This Row],[Causal Homologada]]</f>
        <v>Monseñor NouelDeforestaciónAgricultura Comercial</v>
      </c>
      <c r="O103" s="7">
        <v>4</v>
      </c>
      <c r="P103" s="7">
        <v>3</v>
      </c>
      <c r="Q103" s="7">
        <v>3</v>
      </c>
      <c r="R103" s="7">
        <v>3</v>
      </c>
      <c r="S103" s="7">
        <v>3</v>
      </c>
      <c r="T103" s="7"/>
      <c r="U103" s="7"/>
      <c r="V103" s="7"/>
      <c r="W103" s="7"/>
      <c r="X103" s="7">
        <f t="shared" si="4"/>
        <v>16</v>
      </c>
      <c r="Y103" s="38">
        <f t="shared" si="6"/>
        <v>3.2</v>
      </c>
      <c r="Z103" s="32">
        <v>2</v>
      </c>
      <c r="AA103" s="28"/>
      <c r="AB103" s="28">
        <f>+COUNTIFS(Causales[Causal Homologada],Causales[[#This Row],[Causal Homologada]])</f>
        <v>30</v>
      </c>
      <c r="AC103" s="28"/>
      <c r="AD103" s="28">
        <f>+COUNTIFS(Causales[Causal Homologada],Causales[[#This Row],[Causal Homologada]],Causales[Ranking],1,Causales[Dinámica],Causales[[#This Row],[Dinámica]])</f>
        <v>7</v>
      </c>
      <c r="AE103" s="28">
        <f>+COUNTIFS(Causales[Causal Homologada],Causales[[#This Row],[Causal Homologada]],Causales[Ranking],2,Causales[Dinámica],Causales[[#This Row],[Dinámica]])</f>
        <v>9</v>
      </c>
      <c r="AF103" s="28">
        <f>+Causales[[#This Row],[Conteo Rank]]*1+Causales[[#This Row],[Conteo Rank2]]*0.5</f>
        <v>11.5</v>
      </c>
      <c r="AG103" s="28">
        <f>+Causales[[#This Row],[Conteo Rank 1+2]]*0.8+Causales[[#This Row],[Puntaje Total]]*0.2</f>
        <v>12.400000000000002</v>
      </c>
      <c r="AH103" s="28">
        <f>+_xlfn.PERCENTRANK.INC(Causales[Puntaje Ponderado],Causales[[#This Row],[Puntaje Ponderado]],3)</f>
        <v>0.67</v>
      </c>
      <c r="AI103" s="49" t="str">
        <f>+VLOOKUP(M103,Homolgacion9[[Causal Homologada]:[Driver]],2,0)</f>
        <v>Manejo y uso insustentable de las tierras para producción agrícola</v>
      </c>
      <c r="AJ103" s="2" t="str">
        <f t="shared" si="5"/>
        <v>Alta</v>
      </c>
    </row>
    <row r="104" spans="2:36" x14ac:dyDescent="0.2">
      <c r="B104" s="1" t="s">
        <v>48</v>
      </c>
      <c r="C104" s="1" t="s">
        <v>21</v>
      </c>
      <c r="D104" s="1" t="str">
        <f>+VLOOKUP(F104,'DIV REGIONAL'!$F$4:$H$37,2,0)</f>
        <v>NORTE</v>
      </c>
      <c r="E104" s="1" t="str">
        <f>+VLOOKUP(F104,'DIV REGIONAL'!$F$4:$H$37,3,0)</f>
        <v>II. CIBAO SUR</v>
      </c>
      <c r="F104" s="1" t="s">
        <v>49</v>
      </c>
      <c r="G104" s="2">
        <v>6</v>
      </c>
      <c r="H104" s="1" t="s">
        <v>51</v>
      </c>
      <c r="I104" s="46" t="s">
        <v>852</v>
      </c>
      <c r="J104" s="2">
        <v>5</v>
      </c>
      <c r="K104" s="1" t="s">
        <v>3</v>
      </c>
      <c r="L104" s="1" t="s">
        <v>5</v>
      </c>
      <c r="M104" s="10" t="str">
        <f>+VLOOKUP(L104,Homolgacion9[[Causal]:[Causal Homologada]],2,0)</f>
        <v>Agricultura migratoria/subsistencia</v>
      </c>
      <c r="N104" s="47" t="str">
        <f>+Causales[[#This Row],[Provincia]]&amp;Causales[[#This Row],[Dinámica]]&amp;Causales[[#This Row],[Causal Homologada]]</f>
        <v>Monseñor NouelDeforestaciónAgricultura migratoria/subsistencia</v>
      </c>
      <c r="O104" s="8">
        <v>3</v>
      </c>
      <c r="P104" s="8">
        <v>2</v>
      </c>
      <c r="Q104" s="8">
        <v>2</v>
      </c>
      <c r="R104" s="8">
        <v>2</v>
      </c>
      <c r="S104" s="8">
        <v>2</v>
      </c>
      <c r="T104" s="8"/>
      <c r="U104" s="8"/>
      <c r="V104" s="8"/>
      <c r="W104" s="8"/>
      <c r="X104" s="8">
        <f t="shared" si="4"/>
        <v>11</v>
      </c>
      <c r="Y104" s="39">
        <f t="shared" si="6"/>
        <v>2.2000000000000002</v>
      </c>
      <c r="Z104" s="34">
        <v>4</v>
      </c>
      <c r="AA104" s="28"/>
      <c r="AB104" s="28">
        <f>+COUNTIFS(Causales[Causal Homologada],Causales[[#This Row],[Causal Homologada]])</f>
        <v>37</v>
      </c>
      <c r="AC104" s="28"/>
      <c r="AD104" s="28">
        <f>+COUNTIFS(Causales[Causal Homologada],Causales[[#This Row],[Causal Homologada]],Causales[Ranking],1,Causales[Dinámica],Causales[[#This Row],[Dinámica]])</f>
        <v>3</v>
      </c>
      <c r="AE104" s="28">
        <f>+COUNTIFS(Causales[Causal Homologada],Causales[[#This Row],[Causal Homologada]],Causales[Ranking],2,Causales[Dinámica],Causales[[#This Row],[Dinámica]])</f>
        <v>11</v>
      </c>
      <c r="AF104" s="28">
        <f>+Causales[[#This Row],[Conteo Rank]]*1+Causales[[#This Row],[Conteo Rank2]]*0.5</f>
        <v>8.5</v>
      </c>
      <c r="AG104" s="28">
        <f>+Causales[[#This Row],[Conteo Rank 1+2]]*0.8+Causales[[#This Row],[Puntaje Total]]*0.2</f>
        <v>9</v>
      </c>
      <c r="AH104" s="28">
        <f>+_xlfn.PERCENTRANK.INC(Causales[Puntaje Ponderado],Causales[[#This Row],[Puntaje Ponderado]],3)</f>
        <v>0.41899999999999998</v>
      </c>
      <c r="AI104" s="49" t="str">
        <f>+VLOOKUP(M104,Homolgacion9[[Causal Homologada]:[Driver]],2,0)</f>
        <v>Manejo y uso insustentable de las tierras para producción agrícola</v>
      </c>
      <c r="AJ104" s="2" t="str">
        <f t="shared" si="5"/>
        <v>Media</v>
      </c>
    </row>
    <row r="105" spans="2:36" x14ac:dyDescent="0.2">
      <c r="B105" s="1" t="s">
        <v>48</v>
      </c>
      <c r="C105" s="1" t="s">
        <v>21</v>
      </c>
      <c r="D105" s="1" t="str">
        <f>+VLOOKUP(F105,'DIV REGIONAL'!$F$4:$H$37,2,0)</f>
        <v>NORTE</v>
      </c>
      <c r="E105" s="1" t="str">
        <f>+VLOOKUP(F105,'DIV REGIONAL'!$F$4:$H$37,3,0)</f>
        <v>II. CIBAO SUR</v>
      </c>
      <c r="F105" s="1" t="s">
        <v>49</v>
      </c>
      <c r="G105" s="2">
        <v>6</v>
      </c>
      <c r="H105" s="1" t="s">
        <v>51</v>
      </c>
      <c r="I105" s="46" t="s">
        <v>852</v>
      </c>
      <c r="J105" s="2">
        <v>5</v>
      </c>
      <c r="K105" s="1" t="s">
        <v>3</v>
      </c>
      <c r="L105" s="1" t="s">
        <v>6</v>
      </c>
      <c r="M105" s="10" t="str">
        <f>+VLOOKUP(L105,Homolgacion9[[Causal]:[Causal Homologada]],2,0)</f>
        <v xml:space="preserve">Tala Ilegal de Bosque Natural </v>
      </c>
      <c r="N105" s="47" t="str">
        <f>+Causales[[#This Row],[Provincia]]&amp;Causales[[#This Row],[Dinámica]]&amp;Causales[[#This Row],[Causal Homologada]]</f>
        <v xml:space="preserve">Monseñor NouelDeforestaciónTala Ilegal de Bosque Natural </v>
      </c>
      <c r="O105" s="8">
        <v>1</v>
      </c>
      <c r="P105" s="8">
        <v>2</v>
      </c>
      <c r="Q105" s="8">
        <v>2</v>
      </c>
      <c r="R105" s="8">
        <v>2</v>
      </c>
      <c r="S105" s="8">
        <v>2</v>
      </c>
      <c r="T105" s="8"/>
      <c r="U105" s="8"/>
      <c r="V105" s="8"/>
      <c r="W105" s="8"/>
      <c r="X105" s="8">
        <f t="shared" si="4"/>
        <v>9</v>
      </c>
      <c r="Y105" s="39">
        <f t="shared" si="6"/>
        <v>1.8</v>
      </c>
      <c r="Z105" s="34">
        <v>5</v>
      </c>
      <c r="AA105" s="28"/>
      <c r="AB105" s="28">
        <f>+COUNTIFS(Causales[Causal Homologada],Causales[[#This Row],[Causal Homologada]])</f>
        <v>34</v>
      </c>
      <c r="AC105" s="28"/>
      <c r="AD105" s="28">
        <f>+COUNTIFS(Causales[Causal Homologada],Causales[[#This Row],[Causal Homologada]],Causales[Ranking],1,Causales[Dinámica],Causales[[#This Row],[Dinámica]])</f>
        <v>10</v>
      </c>
      <c r="AE105" s="28">
        <f>+COUNTIFS(Causales[Causal Homologada],Causales[[#This Row],[Causal Homologada]],Causales[Ranking],2,Causales[Dinámica],Causales[[#This Row],[Dinámica]])</f>
        <v>3</v>
      </c>
      <c r="AF105" s="28">
        <f>+Causales[[#This Row],[Conteo Rank]]*1+Causales[[#This Row],[Conteo Rank2]]*0.5</f>
        <v>11.5</v>
      </c>
      <c r="AG105" s="28">
        <f>+Causales[[#This Row],[Conteo Rank 1+2]]*0.8+Causales[[#This Row],[Puntaje Total]]*0.2</f>
        <v>11.000000000000002</v>
      </c>
      <c r="AH105" s="28">
        <f>+_xlfn.PERCENTRANK.INC(Causales[Puntaje Ponderado],Causales[[#This Row],[Puntaje Ponderado]],3)</f>
        <v>0.54400000000000004</v>
      </c>
      <c r="AI105" s="49" t="str">
        <f>+VLOOKUP(M105,Homolgacion9[[Causal Homologada]:[Driver]],2,0)</f>
        <v>Manejo y uso insustentable de las tierras forestales</v>
      </c>
      <c r="AJ105" s="2" t="str">
        <f t="shared" si="5"/>
        <v>Media</v>
      </c>
    </row>
    <row r="106" spans="2:36" x14ac:dyDescent="0.2">
      <c r="B106" s="1" t="s">
        <v>48</v>
      </c>
      <c r="C106" s="1" t="s">
        <v>21</v>
      </c>
      <c r="D106" s="1" t="str">
        <f>+VLOOKUP(F106,'DIV REGIONAL'!$F$4:$H$37,2,0)</f>
        <v>NORTE</v>
      </c>
      <c r="E106" s="1" t="str">
        <f>+VLOOKUP(F106,'DIV REGIONAL'!$F$4:$H$37,3,0)</f>
        <v>II. CIBAO SUR</v>
      </c>
      <c r="F106" s="1" t="s">
        <v>49</v>
      </c>
      <c r="G106" s="2">
        <v>6</v>
      </c>
      <c r="H106" s="1" t="s">
        <v>51</v>
      </c>
      <c r="I106" s="46" t="s">
        <v>852</v>
      </c>
      <c r="J106" s="2">
        <v>5</v>
      </c>
      <c r="K106" s="1" t="s">
        <v>3</v>
      </c>
      <c r="L106" s="1" t="s">
        <v>7</v>
      </c>
      <c r="M106" s="10" t="str">
        <f>+VLOOKUP(L106,Homolgacion9[[Causal]:[Causal Homologada]],2,0)</f>
        <v>Infraestructura</v>
      </c>
      <c r="N106" s="47" t="str">
        <f>+Causales[[#This Row],[Provincia]]&amp;Causales[[#This Row],[Dinámica]]&amp;Causales[[#This Row],[Causal Homologada]]</f>
        <v>Monseñor NouelDeforestaciónInfraestructura</v>
      </c>
      <c r="O106" s="8">
        <v>2</v>
      </c>
      <c r="P106" s="8">
        <v>4</v>
      </c>
      <c r="Q106" s="8">
        <v>3</v>
      </c>
      <c r="R106" s="8">
        <v>3</v>
      </c>
      <c r="S106" s="8">
        <v>3</v>
      </c>
      <c r="T106" s="8"/>
      <c r="U106" s="8"/>
      <c r="V106" s="8"/>
      <c r="W106" s="8"/>
      <c r="X106" s="8">
        <f t="shared" si="4"/>
        <v>15</v>
      </c>
      <c r="Y106" s="39">
        <f t="shared" si="6"/>
        <v>3</v>
      </c>
      <c r="Z106" s="34">
        <v>3</v>
      </c>
      <c r="AA106" s="28"/>
      <c r="AB106" s="28">
        <f>+COUNTIFS(Causales[Causal Homologada],Causales[[#This Row],[Causal Homologada]])</f>
        <v>27</v>
      </c>
      <c r="AC106" s="28"/>
      <c r="AD106" s="28">
        <f>+COUNTIFS(Causales[Causal Homologada],Causales[[#This Row],[Causal Homologada]],Causales[Ranking],1,Causales[Dinámica],Causales[[#This Row],[Dinámica]])</f>
        <v>0</v>
      </c>
      <c r="AE106" s="28">
        <f>+COUNTIFS(Causales[Causal Homologada],Causales[[#This Row],[Causal Homologada]],Causales[Ranking],2,Causales[Dinámica],Causales[[#This Row],[Dinámica]])</f>
        <v>1</v>
      </c>
      <c r="AF106" s="28">
        <f>+Causales[[#This Row],[Conteo Rank]]*1+Causales[[#This Row],[Conteo Rank2]]*0.5</f>
        <v>0.5</v>
      </c>
      <c r="AG106" s="28">
        <f>+Causales[[#This Row],[Conteo Rank 1+2]]*0.8+Causales[[#This Row],[Puntaje Total]]*0.2</f>
        <v>3.4</v>
      </c>
      <c r="AH106" s="28">
        <f>+_xlfn.PERCENTRANK.INC(Causales[Puntaje Ponderado],Causales[[#This Row],[Puntaje Ponderado]],3)</f>
        <v>0.10299999999999999</v>
      </c>
      <c r="AI106" s="49" t="str">
        <f>+VLOOKUP(M106,Homolgacion9[[Causal Homologada]:[Driver]],2,0)</f>
        <v>Expansión de infraestructura productiva de tipo urbana, vial e industrial</v>
      </c>
      <c r="AJ106" s="2" t="str">
        <f t="shared" si="5"/>
        <v>Muy Baja</v>
      </c>
    </row>
    <row r="107" spans="2:36" x14ac:dyDescent="0.2">
      <c r="B107" s="1" t="s">
        <v>48</v>
      </c>
      <c r="C107" s="1" t="s">
        <v>21</v>
      </c>
      <c r="D107" s="1" t="str">
        <f>+VLOOKUP(F107,'DIV REGIONAL'!$F$4:$H$37,2,0)</f>
        <v>NORTE</v>
      </c>
      <c r="E107" s="1" t="str">
        <f>+VLOOKUP(F107,'DIV REGIONAL'!$F$4:$H$37,3,0)</f>
        <v>II. CIBAO SUR</v>
      </c>
      <c r="F107" s="1" t="s">
        <v>49</v>
      </c>
      <c r="G107" s="2">
        <v>6</v>
      </c>
      <c r="H107" s="1" t="s">
        <v>51</v>
      </c>
      <c r="I107" s="46" t="s">
        <v>852</v>
      </c>
      <c r="J107" s="2">
        <v>5</v>
      </c>
      <c r="K107" s="1" t="s">
        <v>3</v>
      </c>
      <c r="L107" s="1" t="s">
        <v>61</v>
      </c>
      <c r="M107" s="10" t="str">
        <f>+VLOOKUP(L107,Homolgacion9[[Causal]:[Causal Homologada]],2,0)</f>
        <v>Minería a cielo abierto</v>
      </c>
      <c r="N107" s="47" t="str">
        <f>+Causales[[#This Row],[Provincia]]&amp;Causales[[#This Row],[Dinámica]]&amp;Causales[[#This Row],[Causal Homologada]]</f>
        <v>Monseñor NouelDeforestaciónMinería a cielo abierto</v>
      </c>
      <c r="O107" s="8">
        <v>2</v>
      </c>
      <c r="P107" s="8">
        <v>4</v>
      </c>
      <c r="Q107" s="8">
        <v>3</v>
      </c>
      <c r="R107" s="8">
        <v>3</v>
      </c>
      <c r="S107" s="8">
        <v>3</v>
      </c>
      <c r="T107" s="8"/>
      <c r="U107" s="8"/>
      <c r="V107" s="8"/>
      <c r="W107" s="8"/>
      <c r="X107" s="8">
        <f t="shared" si="4"/>
        <v>15</v>
      </c>
      <c r="Y107" s="39">
        <f t="shared" si="6"/>
        <v>3</v>
      </c>
      <c r="Z107" s="34">
        <v>3</v>
      </c>
      <c r="AA107" s="28"/>
      <c r="AB107" s="28">
        <f>+COUNTIFS(Causales[Causal Homologada],Causales[[#This Row],[Causal Homologada]])</f>
        <v>24</v>
      </c>
      <c r="AC107" s="28"/>
      <c r="AD107" s="28">
        <f>+COUNTIFS(Causales[Causal Homologada],Causales[[#This Row],[Causal Homologada]],Causales[Ranking],1,Causales[Dinámica],Causales[[#This Row],[Dinámica]])</f>
        <v>4</v>
      </c>
      <c r="AE107" s="28">
        <f>+COUNTIFS(Causales[Causal Homologada],Causales[[#This Row],[Causal Homologada]],Causales[Ranking],2,Causales[Dinámica],Causales[[#This Row],[Dinámica]])</f>
        <v>3</v>
      </c>
      <c r="AF107" s="28">
        <f>+Causales[[#This Row],[Conteo Rank]]*1+Causales[[#This Row],[Conteo Rank2]]*0.5</f>
        <v>5.5</v>
      </c>
      <c r="AG107" s="28">
        <f>+Causales[[#This Row],[Conteo Rank 1+2]]*0.8+Causales[[#This Row],[Puntaje Total]]*0.2</f>
        <v>7.4</v>
      </c>
      <c r="AH107" s="28">
        <f>+_xlfn.PERCENTRANK.INC(Causales[Puntaje Ponderado],Causales[[#This Row],[Puntaje Ponderado]],3)</f>
        <v>0.34899999999999998</v>
      </c>
      <c r="AI107" s="49" t="str">
        <f>+VLOOKUP(M107,Homolgacion9[[Causal Homologada]:[Driver]],2,0)</f>
        <v>Minería a cielo abierto</v>
      </c>
      <c r="AJ107" s="2" t="str">
        <f t="shared" si="5"/>
        <v>Baja</v>
      </c>
    </row>
    <row r="108" spans="2:36" x14ac:dyDescent="0.2">
      <c r="B108" s="1" t="s">
        <v>48</v>
      </c>
      <c r="C108" s="1" t="s">
        <v>21</v>
      </c>
      <c r="D108" s="1" t="str">
        <f>+VLOOKUP(F108,'DIV REGIONAL'!$F$4:$H$37,2,0)</f>
        <v>NORTE</v>
      </c>
      <c r="E108" s="1" t="str">
        <f>+VLOOKUP(F108,'DIV REGIONAL'!$F$4:$H$37,3,0)</f>
        <v>II. CIBAO SUR</v>
      </c>
      <c r="F108" s="1" t="s">
        <v>49</v>
      </c>
      <c r="G108" s="2">
        <v>6</v>
      </c>
      <c r="H108" s="1" t="s">
        <v>51</v>
      </c>
      <c r="I108" s="46" t="s">
        <v>852</v>
      </c>
      <c r="J108" s="2">
        <v>5</v>
      </c>
      <c r="K108" s="1" t="s">
        <v>3</v>
      </c>
      <c r="L108" s="1" t="s">
        <v>60</v>
      </c>
      <c r="M108" s="10" t="str">
        <f>+VLOOKUP(L108,Homolgacion9[[Causal]:[Causal Homologada]],2,0)</f>
        <v>Ganadería Comercial</v>
      </c>
      <c r="N108" s="47" t="str">
        <f>+Causales[[#This Row],[Provincia]]&amp;Causales[[#This Row],[Dinámica]]&amp;Causales[[#This Row],[Causal Homologada]]</f>
        <v>Monseñor NouelDeforestaciónGanadería Comercial</v>
      </c>
      <c r="O108" s="8">
        <v>5</v>
      </c>
      <c r="P108" s="8">
        <v>5</v>
      </c>
      <c r="Q108" s="8">
        <v>4</v>
      </c>
      <c r="R108" s="8">
        <v>4</v>
      </c>
      <c r="S108" s="8">
        <v>4</v>
      </c>
      <c r="T108" s="8"/>
      <c r="U108" s="8"/>
      <c r="V108" s="8"/>
      <c r="W108" s="8"/>
      <c r="X108" s="8">
        <f t="shared" si="4"/>
        <v>22</v>
      </c>
      <c r="Y108" s="39">
        <f t="shared" si="6"/>
        <v>4.4000000000000004</v>
      </c>
      <c r="Z108" s="34">
        <v>1</v>
      </c>
      <c r="AA108" s="28"/>
      <c r="AB108" s="28">
        <f>+COUNTIFS(Causales[Causal Homologada],Causales[[#This Row],[Causal Homologada]])</f>
        <v>28</v>
      </c>
      <c r="AC108" s="28"/>
      <c r="AD108" s="28">
        <f>+COUNTIFS(Causales[Causal Homologada],Causales[[#This Row],[Causal Homologada]],Causales[Ranking],1,Causales[Dinámica],Causales[[#This Row],[Dinámica]])</f>
        <v>11</v>
      </c>
      <c r="AE108" s="28">
        <f>+COUNTIFS(Causales[Causal Homologada],Causales[[#This Row],[Causal Homologada]],Causales[Ranking],2,Causales[Dinámica],Causales[[#This Row],[Dinámica]])</f>
        <v>3</v>
      </c>
      <c r="AF108" s="28">
        <f>+Causales[[#This Row],[Conteo Rank]]*1+Causales[[#This Row],[Conteo Rank2]]*0.5</f>
        <v>12.5</v>
      </c>
      <c r="AG108" s="28">
        <f>+Causales[[#This Row],[Conteo Rank 1+2]]*0.8+Causales[[#This Row],[Puntaje Total]]*0.2</f>
        <v>14.4</v>
      </c>
      <c r="AH108" s="28">
        <f>+_xlfn.PERCENTRANK.INC(Causales[Puntaje Ponderado],Causales[[#This Row],[Puntaje Ponderado]],3)</f>
        <v>0.86499999999999999</v>
      </c>
      <c r="AI108" s="49" t="str">
        <f>+VLOOKUP(M108,Homolgacion9[[Causal Homologada]:[Driver]],2,0)</f>
        <v>Manejo y uso insustentable de las tierras para producción ganadera</v>
      </c>
      <c r="AJ108" s="2" t="str">
        <f t="shared" si="5"/>
        <v>Muy Alta</v>
      </c>
    </row>
    <row r="109" spans="2:36" x14ac:dyDescent="0.2">
      <c r="B109" s="1" t="s">
        <v>48</v>
      </c>
      <c r="C109" s="1" t="s">
        <v>21</v>
      </c>
      <c r="D109" s="1" t="str">
        <f>+VLOOKUP(F109,'DIV REGIONAL'!$F$4:$H$37,2,0)</f>
        <v>NORTE</v>
      </c>
      <c r="E109" s="1" t="str">
        <f>+VLOOKUP(F109,'DIV REGIONAL'!$F$4:$H$37,3,0)</f>
        <v>II. CIBAO SUR</v>
      </c>
      <c r="F109" s="1" t="s">
        <v>49</v>
      </c>
      <c r="G109" s="2">
        <v>6</v>
      </c>
      <c r="H109" s="1" t="s">
        <v>51</v>
      </c>
      <c r="I109" s="46" t="s">
        <v>852</v>
      </c>
      <c r="J109" s="2">
        <v>5</v>
      </c>
      <c r="K109" s="1" t="s">
        <v>10</v>
      </c>
      <c r="L109" s="1" t="s">
        <v>14</v>
      </c>
      <c r="M109" s="10" t="str">
        <f>+VLOOKUP(L109,Homolgacion9[[Causal]:[Causal Homologada]],2,0)</f>
        <v>Planes de Manejo mal gestionados/mal ejecutados</v>
      </c>
      <c r="N109" s="47" t="str">
        <f>+Causales[[#This Row],[Provincia]]&amp;Causales[[#This Row],[Dinámica]]&amp;Causales[[#This Row],[Causal Homologada]]</f>
        <v>Monseñor NouelDegradaciónPlanes de Manejo mal gestionados/mal ejecutados</v>
      </c>
      <c r="O109" s="8">
        <v>2</v>
      </c>
      <c r="P109" s="8">
        <v>3</v>
      </c>
      <c r="Q109" s="8">
        <v>3</v>
      </c>
      <c r="R109" s="8">
        <v>4</v>
      </c>
      <c r="S109" s="8">
        <v>4</v>
      </c>
      <c r="T109" s="8"/>
      <c r="U109" s="8"/>
      <c r="V109" s="8"/>
      <c r="W109" s="8"/>
      <c r="X109" s="8">
        <f t="shared" si="4"/>
        <v>16</v>
      </c>
      <c r="Y109" s="39">
        <f t="shared" si="6"/>
        <v>3.2</v>
      </c>
      <c r="Z109" s="34">
        <v>1</v>
      </c>
      <c r="AA109" s="28"/>
      <c r="AB109" s="28">
        <f>+COUNTIFS(Causales[Causal Homologada],Causales[[#This Row],[Causal Homologada]])</f>
        <v>33</v>
      </c>
      <c r="AC109" s="28"/>
      <c r="AD109" s="28">
        <f>+COUNTIFS(Causales[Causal Homologada],Causales[[#This Row],[Causal Homologada]],Causales[Ranking],1,Causales[Dinámica],Causales[[#This Row],[Dinámica]])</f>
        <v>9</v>
      </c>
      <c r="AE109" s="28">
        <f>+COUNTIFS(Causales[Causal Homologada],Causales[[#This Row],[Causal Homologada]],Causales[Ranking],2,Causales[Dinámica],Causales[[#This Row],[Dinámica]])</f>
        <v>4</v>
      </c>
      <c r="AF109" s="28">
        <f>+Causales[[#This Row],[Conteo Rank]]*1+Causales[[#This Row],[Conteo Rank2]]*0.5</f>
        <v>11</v>
      </c>
      <c r="AG109" s="28">
        <f>+Causales[[#This Row],[Conteo Rank 1+2]]*0.8+Causales[[#This Row],[Puntaje Total]]*0.2</f>
        <v>12</v>
      </c>
      <c r="AH109" s="28">
        <f>+_xlfn.PERCENTRANK.INC(Causales[Puntaje Ponderado],Causales[[#This Row],[Puntaje Ponderado]],3)</f>
        <v>0.621</v>
      </c>
      <c r="AI109" s="49" t="str">
        <f>+VLOOKUP(M109,Homolgacion9[[Causal Homologada]:[Driver]],2,0)</f>
        <v>Manejo y uso insustentable de las tierras forestales</v>
      </c>
      <c r="AJ109" s="2" t="str">
        <f t="shared" si="5"/>
        <v>Alta</v>
      </c>
    </row>
    <row r="110" spans="2:36" x14ac:dyDescent="0.2">
      <c r="B110" s="1" t="s">
        <v>48</v>
      </c>
      <c r="C110" s="1" t="s">
        <v>21</v>
      </c>
      <c r="D110" s="1" t="str">
        <f>+VLOOKUP(F110,'DIV REGIONAL'!$F$4:$H$37,2,0)</f>
        <v>NORTE</v>
      </c>
      <c r="E110" s="1" t="str">
        <f>+VLOOKUP(F110,'DIV REGIONAL'!$F$4:$H$37,3,0)</f>
        <v>II. CIBAO SUR</v>
      </c>
      <c r="F110" s="1" t="s">
        <v>49</v>
      </c>
      <c r="G110" s="2">
        <v>6</v>
      </c>
      <c r="H110" s="1" t="s">
        <v>51</v>
      </c>
      <c r="I110" s="46" t="s">
        <v>852</v>
      </c>
      <c r="J110" s="2">
        <v>5</v>
      </c>
      <c r="K110" s="1" t="s">
        <v>10</v>
      </c>
      <c r="L110" s="1" t="s">
        <v>11</v>
      </c>
      <c r="M110" s="10" t="str">
        <f>+VLOOKUP(L110,Homolgacion9[[Causal]:[Causal Homologada]],2,0)</f>
        <v>Incendios Mediana y Baja Intensidad</v>
      </c>
      <c r="N110" s="47" t="str">
        <f>+Causales[[#This Row],[Provincia]]&amp;Causales[[#This Row],[Dinámica]]&amp;Causales[[#This Row],[Causal Homologada]]</f>
        <v>Monseñor NouelDegradaciónIncendios Mediana y Baja Intensidad</v>
      </c>
      <c r="O110" s="8">
        <v>2</v>
      </c>
      <c r="P110" s="8">
        <v>2</v>
      </c>
      <c r="Q110" s="8">
        <v>3</v>
      </c>
      <c r="R110" s="8">
        <v>1</v>
      </c>
      <c r="S110" s="8">
        <v>1</v>
      </c>
      <c r="T110" s="8"/>
      <c r="U110" s="8"/>
      <c r="V110" s="8"/>
      <c r="W110" s="8"/>
      <c r="X110" s="8">
        <f t="shared" si="4"/>
        <v>9</v>
      </c>
      <c r="Y110" s="39">
        <f t="shared" si="6"/>
        <v>1.8</v>
      </c>
      <c r="Z110" s="34">
        <v>2</v>
      </c>
      <c r="AA110" s="28"/>
      <c r="AB110" s="28">
        <f>+COUNTIFS(Causales[Causal Homologada],Causales[[#This Row],[Causal Homologada]])</f>
        <v>30</v>
      </c>
      <c r="AC110" s="28"/>
      <c r="AD110" s="28">
        <f>+COUNTIFS(Causales[Causal Homologada],Causales[[#This Row],[Causal Homologada]],Causales[Ranking],1,Causales[Dinámica],Causales[[#This Row],[Dinámica]])</f>
        <v>1</v>
      </c>
      <c r="AE110" s="28">
        <f>+COUNTIFS(Causales[Causal Homologada],Causales[[#This Row],[Causal Homologada]],Causales[Ranking],2,Causales[Dinámica],Causales[[#This Row],[Dinámica]])</f>
        <v>7</v>
      </c>
      <c r="AF110" s="28">
        <f>+Causales[[#This Row],[Conteo Rank]]*1+Causales[[#This Row],[Conteo Rank2]]*0.5</f>
        <v>4.5</v>
      </c>
      <c r="AG110" s="28">
        <f>+Causales[[#This Row],[Conteo Rank 1+2]]*0.8+Causales[[#This Row],[Puntaje Total]]*0.2</f>
        <v>5.4</v>
      </c>
      <c r="AH110" s="28">
        <f>+_xlfn.PERCENTRANK.INC(Causales[Puntaje Ponderado],Causales[[#This Row],[Puntaje Ponderado]],3)</f>
        <v>0.222</v>
      </c>
      <c r="AI110" s="49" t="str">
        <f>+VLOOKUP(M110,Homolgacion9[[Causal Homologada]:[Driver]],2,0)</f>
        <v>Incendios Forestales</v>
      </c>
      <c r="AJ110" s="2" t="str">
        <f t="shared" si="5"/>
        <v>Baja</v>
      </c>
    </row>
    <row r="111" spans="2:36" x14ac:dyDescent="0.2">
      <c r="B111" s="1" t="s">
        <v>48</v>
      </c>
      <c r="C111" s="1" t="s">
        <v>21</v>
      </c>
      <c r="D111" s="1" t="str">
        <f>+VLOOKUP(F111,'DIV REGIONAL'!$F$4:$H$37,2,0)</f>
        <v>NORTE</v>
      </c>
      <c r="E111" s="1" t="str">
        <f>+VLOOKUP(F111,'DIV REGIONAL'!$F$4:$H$37,3,0)</f>
        <v>II. CIBAO SUR</v>
      </c>
      <c r="F111" s="1" t="s">
        <v>49</v>
      </c>
      <c r="G111" s="2">
        <v>6</v>
      </c>
      <c r="H111" s="1" t="s">
        <v>51</v>
      </c>
      <c r="I111" s="46" t="s">
        <v>852</v>
      </c>
      <c r="J111" s="2">
        <v>5</v>
      </c>
      <c r="K111" s="1" t="s">
        <v>10</v>
      </c>
      <c r="L111" s="1" t="s">
        <v>13</v>
      </c>
      <c r="M111" s="10" t="str">
        <f>+VLOOKUP(L111,Homolgacion9[[Causal]:[Causal Homologada]],2,0)</f>
        <v>Extracción de Madera Leña/Carbón</v>
      </c>
      <c r="N111" s="47" t="str">
        <f>+Causales[[#This Row],[Provincia]]&amp;Causales[[#This Row],[Dinámica]]&amp;Causales[[#This Row],[Causal Homologada]]</f>
        <v>Monseñor NouelDegradaciónExtracción de Madera Leña/Carbón</v>
      </c>
      <c r="O111" s="8">
        <v>2</v>
      </c>
      <c r="P111" s="8">
        <v>1</v>
      </c>
      <c r="Q111" s="8">
        <v>1</v>
      </c>
      <c r="R111" s="8">
        <v>1</v>
      </c>
      <c r="S111" s="8">
        <v>1</v>
      </c>
      <c r="T111" s="8"/>
      <c r="U111" s="8"/>
      <c r="V111" s="8"/>
      <c r="W111" s="8"/>
      <c r="X111" s="8">
        <f t="shared" si="4"/>
        <v>6</v>
      </c>
      <c r="Y111" s="39">
        <f t="shared" si="6"/>
        <v>1.2</v>
      </c>
      <c r="Z111" s="34">
        <v>3</v>
      </c>
      <c r="AA111" s="28"/>
      <c r="AB111" s="28">
        <f>+COUNTIFS(Causales[Causal Homologada],Causales[[#This Row],[Causal Homologada]])</f>
        <v>31</v>
      </c>
      <c r="AC111" s="28"/>
      <c r="AD111" s="28">
        <f>+COUNTIFS(Causales[Causal Homologada],Causales[[#This Row],[Causal Homologada]],Causales[Ranking],1,Causales[Dinámica],Causales[[#This Row],[Dinámica]])</f>
        <v>10</v>
      </c>
      <c r="AE111" s="28">
        <f>+COUNTIFS(Causales[Causal Homologada],Causales[[#This Row],[Causal Homologada]],Causales[Ranking],2,Causales[Dinámica],Causales[[#This Row],[Dinámica]])</f>
        <v>9</v>
      </c>
      <c r="AF111" s="28">
        <f>+Causales[[#This Row],[Conteo Rank]]*1+Causales[[#This Row],[Conteo Rank2]]*0.5</f>
        <v>14.5</v>
      </c>
      <c r="AG111" s="28">
        <f>+Causales[[#This Row],[Conteo Rank 1+2]]*0.8+Causales[[#This Row],[Puntaje Total]]*0.2</f>
        <v>12.8</v>
      </c>
      <c r="AH111" s="28">
        <f>+_xlfn.PERCENTRANK.INC(Causales[Puntaje Ponderado],Causales[[#This Row],[Puntaje Ponderado]],3)</f>
        <v>0.69299999999999995</v>
      </c>
      <c r="AI111" s="49" t="str">
        <f>+VLOOKUP(M111,Homolgacion9[[Causal Homologada]:[Driver]],2,0)</f>
        <v>Manejo y uso insustentable de las tierras forestales</v>
      </c>
      <c r="AJ111" s="2" t="str">
        <f t="shared" si="5"/>
        <v>Alta</v>
      </c>
    </row>
    <row r="112" spans="2:36" x14ac:dyDescent="0.2">
      <c r="B112" s="1" t="s">
        <v>48</v>
      </c>
      <c r="C112" s="1" t="s">
        <v>21</v>
      </c>
      <c r="D112" s="1" t="str">
        <f>+VLOOKUP(F112,'DIV REGIONAL'!$F$4:$H$37,2,0)</f>
        <v>NORTE</v>
      </c>
      <c r="E112" s="1" t="str">
        <f>+VLOOKUP(F112,'DIV REGIONAL'!$F$4:$H$37,3,0)</f>
        <v>II. CIBAO SUR</v>
      </c>
      <c r="F112" s="1" t="s">
        <v>49</v>
      </c>
      <c r="G112" s="2">
        <v>6</v>
      </c>
      <c r="H112" s="1" t="s">
        <v>51</v>
      </c>
      <c r="I112" s="46" t="s">
        <v>852</v>
      </c>
      <c r="J112" s="2">
        <v>5</v>
      </c>
      <c r="K112" s="1" t="s">
        <v>15</v>
      </c>
      <c r="L112" s="1" t="s">
        <v>16</v>
      </c>
      <c r="M112" s="10" t="str">
        <f>+VLOOKUP(L112,Homolgacion9[[Causal]:[Causal Homologada]],2,0)</f>
        <v>Debilidad en la Institucionalidad Forestal</v>
      </c>
      <c r="N112" s="47" t="str">
        <f>+Causales[[#This Row],[Provincia]]&amp;Causales[[#This Row],[Dinámica]]&amp;Causales[[#This Row],[Causal Homologada]]</f>
        <v>Monseñor NouelCausas IndirectasDebilidad en la Institucionalidad Forestal</v>
      </c>
      <c r="O112" s="8">
        <v>4</v>
      </c>
      <c r="P112" s="8">
        <v>3</v>
      </c>
      <c r="Q112" s="8">
        <v>3</v>
      </c>
      <c r="R112" s="8">
        <v>3</v>
      </c>
      <c r="S112" s="8">
        <v>3</v>
      </c>
      <c r="T112" s="8"/>
      <c r="U112" s="8"/>
      <c r="V112" s="8"/>
      <c r="W112" s="8"/>
      <c r="X112" s="8">
        <f t="shared" si="4"/>
        <v>16</v>
      </c>
      <c r="Y112" s="39">
        <f t="shared" si="6"/>
        <v>3.2</v>
      </c>
      <c r="Z112" s="35">
        <v>4</v>
      </c>
      <c r="AA112" s="28"/>
      <c r="AB112" s="28">
        <f>+COUNTIFS(Causales[Causal Homologada],Causales[[#This Row],[Causal Homologada]])</f>
        <v>37</v>
      </c>
      <c r="AC112" s="28"/>
      <c r="AD112" s="28">
        <f>+COUNTIFS(Causales[Causal Homologada],Causales[[#This Row],[Causal Homologada]],Causales[Ranking],1,Causales[Dinámica],Causales[[#This Row],[Dinámica]])</f>
        <v>8</v>
      </c>
      <c r="AE112" s="28">
        <f>+COUNTIFS(Causales[Causal Homologada],Causales[[#This Row],[Causal Homologada]],Causales[Ranking],2,Causales[Dinámica],Causales[[#This Row],[Dinámica]])</f>
        <v>4</v>
      </c>
      <c r="AF112" s="28">
        <f>+Causales[[#This Row],[Conteo Rank]]*1+Causales[[#This Row],[Conteo Rank2]]*0.5</f>
        <v>10</v>
      </c>
      <c r="AG112" s="28">
        <f>+Causales[[#This Row],[Conteo Rank 1+2]]*0.8+Causales[[#This Row],[Puntaje Total]]*0.2</f>
        <v>11.2</v>
      </c>
      <c r="AH112" s="28">
        <f>+_xlfn.PERCENTRANK.INC(Causales[Puntaje Ponderado],Causales[[#This Row],[Puntaje Ponderado]],3)</f>
        <v>0.55000000000000004</v>
      </c>
      <c r="AI112" s="49" t="str">
        <f>+VLOOKUP(M112,Homolgacion9[[Causal Homologada]:[Driver]],2,0)</f>
        <v>Debilidad institucional para la gestión forestal y ausencia de ley sectorial forestal y otras leyes asociadas a la gestión del sector</v>
      </c>
      <c r="AJ112" s="2" t="str">
        <f t="shared" si="5"/>
        <v>Media</v>
      </c>
    </row>
    <row r="113" spans="2:36" x14ac:dyDescent="0.2">
      <c r="B113" s="1" t="s">
        <v>48</v>
      </c>
      <c r="C113" s="1" t="s">
        <v>21</v>
      </c>
      <c r="D113" s="1" t="str">
        <f>+VLOOKUP(F113,'DIV REGIONAL'!$F$4:$H$37,2,0)</f>
        <v>NORTE</v>
      </c>
      <c r="E113" s="1" t="str">
        <f>+VLOOKUP(F113,'DIV REGIONAL'!$F$4:$H$37,3,0)</f>
        <v>II. CIBAO SUR</v>
      </c>
      <c r="F113" s="1" t="s">
        <v>49</v>
      </c>
      <c r="G113" s="2">
        <v>6</v>
      </c>
      <c r="H113" s="1" t="s">
        <v>51</v>
      </c>
      <c r="I113" s="46" t="s">
        <v>852</v>
      </c>
      <c r="J113" s="2">
        <v>5</v>
      </c>
      <c r="K113" s="1" t="s">
        <v>15</v>
      </c>
      <c r="L113" s="1" t="s">
        <v>17</v>
      </c>
      <c r="M113" s="10" t="str">
        <f>+VLOOKUP(L113,Homolgacion9[[Causal]:[Causal Homologada]],2,0)</f>
        <v>Debilidad en las Políticas Públicas</v>
      </c>
      <c r="N113" s="47" t="str">
        <f>+Causales[[#This Row],[Provincia]]&amp;Causales[[#This Row],[Dinámica]]&amp;Causales[[#This Row],[Causal Homologada]]</f>
        <v>Monseñor NouelCausas IndirectasDebilidad en las Políticas Públicas</v>
      </c>
      <c r="O113" s="8">
        <v>3</v>
      </c>
      <c r="P113" s="8">
        <v>3</v>
      </c>
      <c r="Q113" s="8">
        <v>4</v>
      </c>
      <c r="R113" s="8">
        <v>4</v>
      </c>
      <c r="S113" s="8">
        <v>4</v>
      </c>
      <c r="T113" s="8"/>
      <c r="U113" s="8"/>
      <c r="V113" s="8"/>
      <c r="W113" s="8"/>
      <c r="X113" s="8">
        <f t="shared" si="4"/>
        <v>18</v>
      </c>
      <c r="Y113" s="39">
        <f t="shared" si="6"/>
        <v>3.6</v>
      </c>
      <c r="Z113" s="35">
        <v>2</v>
      </c>
      <c r="AA113" s="28"/>
      <c r="AB113" s="28">
        <f>+COUNTIFS(Causales[Causal Homologada],Causales[[#This Row],[Causal Homologada]])</f>
        <v>50</v>
      </c>
      <c r="AC113" s="28"/>
      <c r="AD113" s="28">
        <f>+COUNTIFS(Causales[Causal Homologada],Causales[[#This Row],[Causal Homologada]],Causales[Ranking],1,Causales[Dinámica],Causales[[#This Row],[Dinámica]])</f>
        <v>8</v>
      </c>
      <c r="AE113" s="28">
        <f>+COUNTIFS(Causales[Causal Homologada],Causales[[#This Row],[Causal Homologada]],Causales[Ranking],2,Causales[Dinámica],Causales[[#This Row],[Dinámica]])</f>
        <v>8</v>
      </c>
      <c r="AF113" s="28">
        <f>+Causales[[#This Row],[Conteo Rank]]*1+Causales[[#This Row],[Conteo Rank2]]*0.5</f>
        <v>12</v>
      </c>
      <c r="AG113" s="28">
        <f>+Causales[[#This Row],[Conteo Rank 1+2]]*0.8+Causales[[#This Row],[Puntaje Total]]*0.2</f>
        <v>13.200000000000001</v>
      </c>
      <c r="AH113" s="28">
        <f>+_xlfn.PERCENTRANK.INC(Causales[Puntaje Ponderado],Causales[[#This Row],[Puntaje Ponderado]],3)</f>
        <v>0.77200000000000002</v>
      </c>
      <c r="AI113" s="49" t="str">
        <f>+VLOOKUP(M113,Homolgacion9[[Causal Homologada]:[Driver]],2,0)</f>
        <v>Debilidad institucional para la gestión forestal y ausencia de ley sectorial forestal y otras leyes asociadas a la gestión del sector</v>
      </c>
      <c r="AJ113" s="2" t="str">
        <f t="shared" si="5"/>
        <v>Alta</v>
      </c>
    </row>
    <row r="114" spans="2:36" x14ac:dyDescent="0.2">
      <c r="B114" s="1" t="s">
        <v>48</v>
      </c>
      <c r="C114" s="1" t="s">
        <v>21</v>
      </c>
      <c r="D114" s="1" t="str">
        <f>+VLOOKUP(F114,'DIV REGIONAL'!$F$4:$H$37,2,0)</f>
        <v>NORTE</v>
      </c>
      <c r="E114" s="1" t="str">
        <f>+VLOOKUP(F114,'DIV REGIONAL'!$F$4:$H$37,3,0)</f>
        <v>II. CIBAO SUR</v>
      </c>
      <c r="F114" s="1" t="s">
        <v>49</v>
      </c>
      <c r="G114" s="2">
        <v>6</v>
      </c>
      <c r="H114" s="1" t="s">
        <v>51</v>
      </c>
      <c r="I114" s="46" t="s">
        <v>852</v>
      </c>
      <c r="J114" s="2">
        <v>5</v>
      </c>
      <c r="K114" s="1" t="s">
        <v>15</v>
      </c>
      <c r="L114" s="1" t="s">
        <v>19</v>
      </c>
      <c r="M114" s="10" t="str">
        <f>+VLOOKUP(L114,Homolgacion9[[Causal]:[Causal Homologada]],2,0)</f>
        <v>Informalidad Mercado Leña/Carbón</v>
      </c>
      <c r="N114" s="47" t="str">
        <f>+Causales[[#This Row],[Provincia]]&amp;Causales[[#This Row],[Dinámica]]&amp;Causales[[#This Row],[Causal Homologada]]</f>
        <v>Monseñor NouelCausas IndirectasInformalidad Mercado Leña/Carbón</v>
      </c>
      <c r="O114" s="8">
        <v>1</v>
      </c>
      <c r="P114" s="8">
        <v>3</v>
      </c>
      <c r="Q114" s="8">
        <v>2</v>
      </c>
      <c r="R114" s="8">
        <v>2</v>
      </c>
      <c r="S114" s="8">
        <v>2</v>
      </c>
      <c r="T114" s="8"/>
      <c r="U114" s="8"/>
      <c r="V114" s="8"/>
      <c r="W114" s="8"/>
      <c r="X114" s="8">
        <f t="shared" si="4"/>
        <v>10</v>
      </c>
      <c r="Y114" s="39">
        <f t="shared" si="6"/>
        <v>2</v>
      </c>
      <c r="Z114" s="35">
        <v>5</v>
      </c>
      <c r="AA114" s="28"/>
      <c r="AB114" s="28">
        <f>+COUNTIFS(Causales[Causal Homologada],Causales[[#This Row],[Causal Homologada]])</f>
        <v>29</v>
      </c>
      <c r="AC114" s="28"/>
      <c r="AD114" s="28">
        <f>+COUNTIFS(Causales[Causal Homologada],Causales[[#This Row],[Causal Homologada]],Causales[Ranking],1,Causales[Dinámica],Causales[[#This Row],[Dinámica]])</f>
        <v>5</v>
      </c>
      <c r="AE114" s="28">
        <f>+COUNTIFS(Causales[Causal Homologada],Causales[[#This Row],[Causal Homologada]],Causales[Ranking],2,Causales[Dinámica],Causales[[#This Row],[Dinámica]])</f>
        <v>8</v>
      </c>
      <c r="AF114" s="28">
        <f>+Causales[[#This Row],[Conteo Rank]]*1+Causales[[#This Row],[Conteo Rank2]]*0.5</f>
        <v>9</v>
      </c>
      <c r="AG114" s="28">
        <f>+Causales[[#This Row],[Conteo Rank 1+2]]*0.8+Causales[[#This Row],[Puntaje Total]]*0.2</f>
        <v>9.1999999999999993</v>
      </c>
      <c r="AH114" s="28">
        <f>+_xlfn.PERCENTRANK.INC(Causales[Puntaje Ponderado],Causales[[#This Row],[Puntaje Ponderado]],3)</f>
        <v>0.42599999999999999</v>
      </c>
      <c r="AI114" s="49" t="str">
        <f>+VLOOKUP(M114,Homolgacion9[[Causal Homologada]:[Driver]],2,0)</f>
        <v>Manejo y uso insustentable de las tierras forestales</v>
      </c>
      <c r="AJ114" s="2" t="str">
        <f t="shared" si="5"/>
        <v>Media</v>
      </c>
    </row>
    <row r="115" spans="2:36" x14ac:dyDescent="0.2">
      <c r="B115" s="1" t="s">
        <v>48</v>
      </c>
      <c r="C115" s="1" t="s">
        <v>21</v>
      </c>
      <c r="D115" s="1" t="str">
        <f>+VLOOKUP(F115,'DIV REGIONAL'!$F$4:$H$37,2,0)</f>
        <v>NORTE</v>
      </c>
      <c r="E115" s="1" t="str">
        <f>+VLOOKUP(F115,'DIV REGIONAL'!$F$4:$H$37,3,0)</f>
        <v>II. CIBAO SUR</v>
      </c>
      <c r="F115" s="1" t="s">
        <v>49</v>
      </c>
      <c r="G115" s="2">
        <v>6</v>
      </c>
      <c r="H115" s="1" t="s">
        <v>51</v>
      </c>
      <c r="I115" s="46" t="s">
        <v>852</v>
      </c>
      <c r="J115" s="2">
        <v>5</v>
      </c>
      <c r="K115" s="1" t="s">
        <v>15</v>
      </c>
      <c r="L115" s="1" t="s">
        <v>97</v>
      </c>
      <c r="M115" s="10" t="str">
        <f>+VLOOKUP(L115,Homolgacion9[[Causal]:[Causal Homologada]],2,0)</f>
        <v>Debilidad en la Institucionalidad Forestal</v>
      </c>
      <c r="N115" s="47" t="str">
        <f>+Causales[[#This Row],[Provincia]]&amp;Causales[[#This Row],[Dinámica]]&amp;Causales[[#This Row],[Causal Homologada]]</f>
        <v>Monseñor NouelCausas IndirectasDebilidad en la Institucionalidad Forestal</v>
      </c>
      <c r="O115" s="8">
        <v>3</v>
      </c>
      <c r="P115" s="8">
        <v>2</v>
      </c>
      <c r="Q115" s="8">
        <v>3</v>
      </c>
      <c r="R115" s="8">
        <v>4</v>
      </c>
      <c r="S115" s="8">
        <v>5</v>
      </c>
      <c r="T115" s="8"/>
      <c r="U115" s="8"/>
      <c r="V115" s="8"/>
      <c r="W115" s="8"/>
      <c r="X115" s="8">
        <f t="shared" si="4"/>
        <v>17</v>
      </c>
      <c r="Y115" s="39">
        <f t="shared" si="6"/>
        <v>3.4</v>
      </c>
      <c r="Z115" s="35">
        <v>3</v>
      </c>
      <c r="AA115" s="28"/>
      <c r="AB115" s="28">
        <f>+COUNTIFS(Causales[Causal Homologada],Causales[[#This Row],[Causal Homologada]])</f>
        <v>37</v>
      </c>
      <c r="AC115" s="28"/>
      <c r="AD115" s="28">
        <f>+COUNTIFS(Causales[Causal Homologada],Causales[[#This Row],[Causal Homologada]],Causales[Ranking],1,Causales[Dinámica],Causales[[#This Row],[Dinámica]])</f>
        <v>8</v>
      </c>
      <c r="AE115" s="28">
        <f>+COUNTIFS(Causales[Causal Homologada],Causales[[#This Row],[Causal Homologada]],Causales[Ranking],2,Causales[Dinámica],Causales[[#This Row],[Dinámica]])</f>
        <v>4</v>
      </c>
      <c r="AF115" s="28">
        <f>+Causales[[#This Row],[Conteo Rank]]*1+Causales[[#This Row],[Conteo Rank2]]*0.5</f>
        <v>10</v>
      </c>
      <c r="AG115" s="28">
        <f>+Causales[[#This Row],[Conteo Rank 1+2]]*0.8+Causales[[#This Row],[Puntaje Total]]*0.2</f>
        <v>11.4</v>
      </c>
      <c r="AH115" s="28">
        <f>+_xlfn.PERCENTRANK.INC(Causales[Puntaje Ponderado],Causales[[#This Row],[Puntaje Ponderado]],3)</f>
        <v>0.57499999999999996</v>
      </c>
      <c r="AI115" s="49" t="str">
        <f>+VLOOKUP(M115,Homolgacion9[[Causal Homologada]:[Driver]],2,0)</f>
        <v>Debilidad institucional para la gestión forestal y ausencia de ley sectorial forestal y otras leyes asociadas a la gestión del sector</v>
      </c>
      <c r="AJ115" s="2" t="str">
        <f t="shared" si="5"/>
        <v>Media</v>
      </c>
    </row>
    <row r="116" spans="2:36" x14ac:dyDescent="0.2">
      <c r="B116" s="1" t="s">
        <v>48</v>
      </c>
      <c r="C116" s="1" t="s">
        <v>21</v>
      </c>
      <c r="D116" s="1" t="str">
        <f>+VLOOKUP(F116,'DIV REGIONAL'!$F$4:$H$37,2,0)</f>
        <v>NORTE</v>
      </c>
      <c r="E116" s="1" t="str">
        <f>+VLOOKUP(F116,'DIV REGIONAL'!$F$4:$H$37,3,0)</f>
        <v>II. CIBAO SUR</v>
      </c>
      <c r="F116" s="1" t="s">
        <v>49</v>
      </c>
      <c r="G116" s="2">
        <v>6</v>
      </c>
      <c r="H116" s="1" t="s">
        <v>51</v>
      </c>
      <c r="I116" s="46" t="s">
        <v>852</v>
      </c>
      <c r="J116" s="2">
        <v>5</v>
      </c>
      <c r="K116" s="1" t="s">
        <v>15</v>
      </c>
      <c r="L116" s="1" t="s">
        <v>98</v>
      </c>
      <c r="M116" s="10" t="str">
        <f>+VLOOKUP(L116,Homolgacion9[[Causal]:[Causal Homologada]],2,0)</f>
        <v>Baja Valoración Económica de Bosques</v>
      </c>
      <c r="N116" s="47" t="str">
        <f>+Causales[[#This Row],[Provincia]]&amp;Causales[[#This Row],[Dinámica]]&amp;Causales[[#This Row],[Causal Homologada]]</f>
        <v>Monseñor NouelCausas IndirectasBaja Valoración Económica de Bosques</v>
      </c>
      <c r="O116" s="8">
        <v>4</v>
      </c>
      <c r="P116" s="8">
        <v>5</v>
      </c>
      <c r="Q116" s="8">
        <v>5</v>
      </c>
      <c r="R116" s="8">
        <v>3</v>
      </c>
      <c r="S116" s="8">
        <v>5</v>
      </c>
      <c r="T116" s="8"/>
      <c r="U116" s="8"/>
      <c r="V116" s="8"/>
      <c r="W116" s="8"/>
      <c r="X116" s="8">
        <f t="shared" si="4"/>
        <v>22</v>
      </c>
      <c r="Y116" s="39">
        <f t="shared" si="6"/>
        <v>4.4000000000000004</v>
      </c>
      <c r="Z116" s="35">
        <v>1</v>
      </c>
      <c r="AA116" s="28"/>
      <c r="AB116" s="28">
        <f>+COUNTIFS(Causales[Causal Homologada],Causales[[#This Row],[Causal Homologada]])</f>
        <v>4</v>
      </c>
      <c r="AC116" s="28"/>
      <c r="AD116" s="28">
        <f>+COUNTIFS(Causales[Causal Homologada],Causales[[#This Row],[Causal Homologada]],Causales[Ranking],1,Causales[Dinámica],Causales[[#This Row],[Dinámica]])</f>
        <v>3</v>
      </c>
      <c r="AE116" s="28">
        <f>+COUNTIFS(Causales[Causal Homologada],Causales[[#This Row],[Causal Homologada]],Causales[Ranking],2,Causales[Dinámica],Causales[[#This Row],[Dinámica]])</f>
        <v>0</v>
      </c>
      <c r="AF116" s="28">
        <f>+Causales[[#This Row],[Conteo Rank]]*1+Causales[[#This Row],[Conteo Rank2]]*0.5</f>
        <v>3</v>
      </c>
      <c r="AG116" s="28">
        <f>+Causales[[#This Row],[Conteo Rank 1+2]]*0.8+Causales[[#This Row],[Puntaje Total]]*0.2</f>
        <v>6.8000000000000007</v>
      </c>
      <c r="AH116" s="28">
        <f>+_xlfn.PERCENTRANK.INC(Causales[Puntaje Ponderado],Causales[[#This Row],[Puntaje Ponderado]],3)</f>
        <v>0.314</v>
      </c>
      <c r="AI116" s="49" t="str">
        <f>+VLOOKUP(M116,Homolgacion9[[Causal Homologada]:[Driver]],2,0)</f>
        <v>Débil Educación Ambiental</v>
      </c>
      <c r="AJ116" s="2" t="str">
        <f t="shared" si="5"/>
        <v>Baja</v>
      </c>
    </row>
    <row r="117" spans="2:36" x14ac:dyDescent="0.2">
      <c r="B117" s="6" t="s">
        <v>46</v>
      </c>
      <c r="C117" s="6" t="s">
        <v>34</v>
      </c>
      <c r="D117" s="6" t="str">
        <f>+VLOOKUP(F117,'DIV REGIONAL'!$F$4:$H$37,2,0)</f>
        <v>NORTE</v>
      </c>
      <c r="E117" s="6" t="str">
        <f>+VLOOKUP(F117,'DIV REGIONAL'!$F$4:$H$37,3,0)</f>
        <v>I. CIBAO NORTE</v>
      </c>
      <c r="F117" s="6" t="s">
        <v>219</v>
      </c>
      <c r="G117" s="7">
        <v>1</v>
      </c>
      <c r="H117" s="6" t="s">
        <v>52</v>
      </c>
      <c r="I117" s="46" t="s">
        <v>853</v>
      </c>
      <c r="J117" s="7">
        <v>5</v>
      </c>
      <c r="K117" s="6" t="s">
        <v>3</v>
      </c>
      <c r="L117" s="6" t="s">
        <v>4</v>
      </c>
      <c r="M117" s="10" t="str">
        <f>+VLOOKUP(L117,Homolgacion9[[Causal]:[Causal Homologada]],2,0)</f>
        <v>Agricultura Comercial</v>
      </c>
      <c r="N117" s="47" t="str">
        <f>+Causales[[#This Row],[Provincia]]&amp;Causales[[#This Row],[Dinámica]]&amp;Causales[[#This Row],[Causal Homologada]]</f>
        <v>Puerto PlataDeforestaciónAgricultura Comercial</v>
      </c>
      <c r="O117" s="7">
        <v>4</v>
      </c>
      <c r="P117" s="7">
        <v>3</v>
      </c>
      <c r="Q117" s="7">
        <v>3</v>
      </c>
      <c r="R117" s="7">
        <v>4</v>
      </c>
      <c r="S117" s="7">
        <v>4</v>
      </c>
      <c r="T117" s="7"/>
      <c r="U117" s="7"/>
      <c r="V117" s="7"/>
      <c r="W117" s="7"/>
      <c r="X117" s="7">
        <f t="shared" si="4"/>
        <v>18</v>
      </c>
      <c r="Y117" s="38">
        <f t="shared" si="6"/>
        <v>3.6</v>
      </c>
      <c r="Z117" s="32">
        <v>2</v>
      </c>
      <c r="AA117" s="28"/>
      <c r="AB117" s="28">
        <f>+COUNTIFS(Causales[Causal Homologada],Causales[[#This Row],[Causal Homologada]])</f>
        <v>30</v>
      </c>
      <c r="AC117" s="28"/>
      <c r="AD117" s="28">
        <f>+COUNTIFS(Causales[Causal Homologada],Causales[[#This Row],[Causal Homologada]],Causales[Ranking],1,Causales[Dinámica],Causales[[#This Row],[Dinámica]])</f>
        <v>7</v>
      </c>
      <c r="AE117" s="28">
        <f>+COUNTIFS(Causales[Causal Homologada],Causales[[#This Row],[Causal Homologada]],Causales[Ranking],2,Causales[Dinámica],Causales[[#This Row],[Dinámica]])</f>
        <v>9</v>
      </c>
      <c r="AF117" s="28">
        <f>+Causales[[#This Row],[Conteo Rank]]*1+Causales[[#This Row],[Conteo Rank2]]*0.5</f>
        <v>11.5</v>
      </c>
      <c r="AG117" s="28">
        <f>+Causales[[#This Row],[Conteo Rank 1+2]]*0.8+Causales[[#This Row],[Puntaje Total]]*0.2</f>
        <v>12.8</v>
      </c>
      <c r="AH117" s="28">
        <f>+_xlfn.PERCENTRANK.INC(Causales[Puntaje Ponderado],Causales[[#This Row],[Puntaje Ponderado]],3)</f>
        <v>0.69299999999999995</v>
      </c>
      <c r="AI117" s="49" t="str">
        <f>+VLOOKUP(M117,Homolgacion9[[Causal Homologada]:[Driver]],2,0)</f>
        <v>Manejo y uso insustentable de las tierras para producción agrícola</v>
      </c>
      <c r="AJ117" s="2" t="str">
        <f t="shared" si="5"/>
        <v>Alta</v>
      </c>
    </row>
    <row r="118" spans="2:36" x14ac:dyDescent="0.2">
      <c r="B118" s="1" t="s">
        <v>46</v>
      </c>
      <c r="C118" s="1" t="s">
        <v>34</v>
      </c>
      <c r="D118" s="1" t="str">
        <f>+VLOOKUP(F118,'DIV REGIONAL'!$F$4:$H$37,2,0)</f>
        <v>NORTE</v>
      </c>
      <c r="E118" s="1" t="str">
        <f>+VLOOKUP(F118,'DIV REGIONAL'!$F$4:$H$37,3,0)</f>
        <v>I. CIBAO NORTE</v>
      </c>
      <c r="F118" s="1" t="s">
        <v>219</v>
      </c>
      <c r="G118" s="2">
        <v>1</v>
      </c>
      <c r="H118" s="1" t="s">
        <v>52</v>
      </c>
      <c r="I118" s="46" t="s">
        <v>853</v>
      </c>
      <c r="J118" s="2">
        <v>5</v>
      </c>
      <c r="K118" s="1" t="s">
        <v>3</v>
      </c>
      <c r="L118" s="1" t="s">
        <v>5</v>
      </c>
      <c r="M118" s="10" t="str">
        <f>+VLOOKUP(L118,Homolgacion9[[Causal]:[Causal Homologada]],2,0)</f>
        <v>Agricultura migratoria/subsistencia</v>
      </c>
      <c r="N118" s="47" t="str">
        <f>+Causales[[#This Row],[Provincia]]&amp;Causales[[#This Row],[Dinámica]]&amp;Causales[[#This Row],[Causal Homologada]]</f>
        <v>Puerto PlataDeforestaciónAgricultura migratoria/subsistencia</v>
      </c>
      <c r="O118" s="8">
        <v>2</v>
      </c>
      <c r="P118" s="8">
        <v>2</v>
      </c>
      <c r="Q118" s="8">
        <v>4</v>
      </c>
      <c r="R118" s="8">
        <v>2</v>
      </c>
      <c r="S118" s="8">
        <v>3</v>
      </c>
      <c r="T118" s="8"/>
      <c r="U118" s="8"/>
      <c r="V118" s="8"/>
      <c r="W118" s="8"/>
      <c r="X118" s="8">
        <f t="shared" si="4"/>
        <v>13</v>
      </c>
      <c r="Y118" s="39">
        <f t="shared" si="6"/>
        <v>2.6</v>
      </c>
      <c r="Z118" s="34">
        <v>3</v>
      </c>
      <c r="AA118" s="28"/>
      <c r="AB118" s="28">
        <f>+COUNTIFS(Causales[Causal Homologada],Causales[[#This Row],[Causal Homologada]])</f>
        <v>37</v>
      </c>
      <c r="AC118" s="28"/>
      <c r="AD118" s="28">
        <f>+COUNTIFS(Causales[Causal Homologada],Causales[[#This Row],[Causal Homologada]],Causales[Ranking],1,Causales[Dinámica],Causales[[#This Row],[Dinámica]])</f>
        <v>3</v>
      </c>
      <c r="AE118" s="28">
        <f>+COUNTIFS(Causales[Causal Homologada],Causales[[#This Row],[Causal Homologada]],Causales[Ranking],2,Causales[Dinámica],Causales[[#This Row],[Dinámica]])</f>
        <v>11</v>
      </c>
      <c r="AF118" s="28">
        <f>+Causales[[#This Row],[Conteo Rank]]*1+Causales[[#This Row],[Conteo Rank2]]*0.5</f>
        <v>8.5</v>
      </c>
      <c r="AG118" s="28">
        <f>+Causales[[#This Row],[Conteo Rank 1+2]]*0.8+Causales[[#This Row],[Puntaje Total]]*0.2</f>
        <v>9.4</v>
      </c>
      <c r="AH118" s="28">
        <f>+_xlfn.PERCENTRANK.INC(Causales[Puntaje Ponderado],Causales[[#This Row],[Puntaje Ponderado]],3)</f>
        <v>0.439</v>
      </c>
      <c r="AI118" s="49" t="str">
        <f>+VLOOKUP(M118,Homolgacion9[[Causal Homologada]:[Driver]],2,0)</f>
        <v>Manejo y uso insustentable de las tierras para producción agrícola</v>
      </c>
      <c r="AJ118" s="2" t="str">
        <f t="shared" si="5"/>
        <v>Media</v>
      </c>
    </row>
    <row r="119" spans="2:36" x14ac:dyDescent="0.2">
      <c r="B119" s="1" t="s">
        <v>46</v>
      </c>
      <c r="C119" s="1" t="s">
        <v>34</v>
      </c>
      <c r="D119" s="1" t="str">
        <f>+VLOOKUP(F119,'DIV REGIONAL'!$F$4:$H$37,2,0)</f>
        <v>NORTE</v>
      </c>
      <c r="E119" s="1" t="str">
        <f>+VLOOKUP(F119,'DIV REGIONAL'!$F$4:$H$37,3,0)</f>
        <v>I. CIBAO NORTE</v>
      </c>
      <c r="F119" s="1" t="s">
        <v>219</v>
      </c>
      <c r="G119" s="2">
        <v>1</v>
      </c>
      <c r="H119" s="1" t="s">
        <v>52</v>
      </c>
      <c r="I119" s="46" t="s">
        <v>853</v>
      </c>
      <c r="J119" s="2">
        <v>5</v>
      </c>
      <c r="K119" s="1" t="s">
        <v>3</v>
      </c>
      <c r="L119" s="1" t="s">
        <v>6</v>
      </c>
      <c r="M119" s="10" t="str">
        <f>+VLOOKUP(L119,Homolgacion9[[Causal]:[Causal Homologada]],2,0)</f>
        <v xml:space="preserve">Tala Ilegal de Bosque Natural </v>
      </c>
      <c r="N119" s="47" t="str">
        <f>+Causales[[#This Row],[Provincia]]&amp;Causales[[#This Row],[Dinámica]]&amp;Causales[[#This Row],[Causal Homologada]]</f>
        <v xml:space="preserve">Puerto PlataDeforestaciónTala Ilegal de Bosque Natural </v>
      </c>
      <c r="O119" s="8">
        <v>3</v>
      </c>
      <c r="P119" s="8">
        <v>3</v>
      </c>
      <c r="Q119" s="8">
        <v>3</v>
      </c>
      <c r="R119" s="8">
        <v>2</v>
      </c>
      <c r="S119" s="8">
        <v>2</v>
      </c>
      <c r="T119" s="8"/>
      <c r="U119" s="8"/>
      <c r="V119" s="8"/>
      <c r="W119" s="8"/>
      <c r="X119" s="8">
        <f t="shared" si="4"/>
        <v>13</v>
      </c>
      <c r="Y119" s="39">
        <f t="shared" si="6"/>
        <v>2.6</v>
      </c>
      <c r="Z119" s="34">
        <v>3</v>
      </c>
      <c r="AA119" s="28"/>
      <c r="AB119" s="28">
        <f>+COUNTIFS(Causales[Causal Homologada],Causales[[#This Row],[Causal Homologada]])</f>
        <v>34</v>
      </c>
      <c r="AC119" s="28"/>
      <c r="AD119" s="28">
        <f>+COUNTIFS(Causales[Causal Homologada],Causales[[#This Row],[Causal Homologada]],Causales[Ranking],1,Causales[Dinámica],Causales[[#This Row],[Dinámica]])</f>
        <v>10</v>
      </c>
      <c r="AE119" s="28">
        <f>+COUNTIFS(Causales[Causal Homologada],Causales[[#This Row],[Causal Homologada]],Causales[Ranking],2,Causales[Dinámica],Causales[[#This Row],[Dinámica]])</f>
        <v>3</v>
      </c>
      <c r="AF119" s="28">
        <f>+Causales[[#This Row],[Conteo Rank]]*1+Causales[[#This Row],[Conteo Rank2]]*0.5</f>
        <v>11.5</v>
      </c>
      <c r="AG119" s="28">
        <f>+Causales[[#This Row],[Conteo Rank 1+2]]*0.8+Causales[[#This Row],[Puntaje Total]]*0.2</f>
        <v>11.8</v>
      </c>
      <c r="AH119" s="28">
        <f>+_xlfn.PERCENTRANK.INC(Causales[Puntaje Ponderado],Causales[[#This Row],[Puntaje Ponderado]],3)</f>
        <v>0.60799999999999998</v>
      </c>
      <c r="AI119" s="49" t="str">
        <f>+VLOOKUP(M119,Homolgacion9[[Causal Homologada]:[Driver]],2,0)</f>
        <v>Manejo y uso insustentable de las tierras forestales</v>
      </c>
      <c r="AJ119" s="2" t="str">
        <f t="shared" si="5"/>
        <v>Alta</v>
      </c>
    </row>
    <row r="120" spans="2:36" x14ac:dyDescent="0.2">
      <c r="B120" s="1" t="s">
        <v>46</v>
      </c>
      <c r="C120" s="1" t="s">
        <v>34</v>
      </c>
      <c r="D120" s="1" t="str">
        <f>+VLOOKUP(F120,'DIV REGIONAL'!$F$4:$H$37,2,0)</f>
        <v>NORTE</v>
      </c>
      <c r="E120" s="1" t="str">
        <f>+VLOOKUP(F120,'DIV REGIONAL'!$F$4:$H$37,3,0)</f>
        <v>I. CIBAO NORTE</v>
      </c>
      <c r="F120" s="1" t="s">
        <v>219</v>
      </c>
      <c r="G120" s="2">
        <v>1</v>
      </c>
      <c r="H120" s="1" t="s">
        <v>52</v>
      </c>
      <c r="I120" s="46" t="s">
        <v>853</v>
      </c>
      <c r="J120" s="2">
        <v>5</v>
      </c>
      <c r="K120" s="1" t="s">
        <v>3</v>
      </c>
      <c r="L120" s="1" t="s">
        <v>7</v>
      </c>
      <c r="M120" s="10" t="str">
        <f>+VLOOKUP(L120,Homolgacion9[[Causal]:[Causal Homologada]],2,0)</f>
        <v>Infraestructura</v>
      </c>
      <c r="N120" s="47" t="str">
        <f>+Causales[[#This Row],[Provincia]]&amp;Causales[[#This Row],[Dinámica]]&amp;Causales[[#This Row],[Causal Homologada]]</f>
        <v>Puerto PlataDeforestaciónInfraestructura</v>
      </c>
      <c r="O120" s="8">
        <v>1</v>
      </c>
      <c r="P120" s="8">
        <v>2</v>
      </c>
      <c r="Q120" s="8">
        <v>4</v>
      </c>
      <c r="R120" s="8">
        <v>2</v>
      </c>
      <c r="S120" s="8">
        <v>2</v>
      </c>
      <c r="T120" s="8"/>
      <c r="U120" s="8"/>
      <c r="V120" s="8"/>
      <c r="W120" s="8"/>
      <c r="X120" s="8">
        <f t="shared" si="4"/>
        <v>11</v>
      </c>
      <c r="Y120" s="39">
        <f t="shared" si="6"/>
        <v>2.2000000000000002</v>
      </c>
      <c r="Z120" s="34">
        <v>4</v>
      </c>
      <c r="AA120" s="28"/>
      <c r="AB120" s="28">
        <f>+COUNTIFS(Causales[Causal Homologada],Causales[[#This Row],[Causal Homologada]])</f>
        <v>27</v>
      </c>
      <c r="AC120" s="28"/>
      <c r="AD120" s="28">
        <f>+COUNTIFS(Causales[Causal Homologada],Causales[[#This Row],[Causal Homologada]],Causales[Ranking],1,Causales[Dinámica],Causales[[#This Row],[Dinámica]])</f>
        <v>0</v>
      </c>
      <c r="AE120" s="28">
        <f>+COUNTIFS(Causales[Causal Homologada],Causales[[#This Row],[Causal Homologada]],Causales[Ranking],2,Causales[Dinámica],Causales[[#This Row],[Dinámica]])</f>
        <v>1</v>
      </c>
      <c r="AF120" s="28">
        <f>+Causales[[#This Row],[Conteo Rank]]*1+Causales[[#This Row],[Conteo Rank2]]*0.5</f>
        <v>0.5</v>
      </c>
      <c r="AG120" s="28">
        <f>+Causales[[#This Row],[Conteo Rank 1+2]]*0.8+Causales[[#This Row],[Puntaje Total]]*0.2</f>
        <v>2.6</v>
      </c>
      <c r="AH120" s="28">
        <f>+_xlfn.PERCENTRANK.INC(Causales[Puntaje Ponderado],Causales[[#This Row],[Puntaje Ponderado]],3)</f>
        <v>5.3999999999999999E-2</v>
      </c>
      <c r="AI120" s="49" t="str">
        <f>+VLOOKUP(M120,Homolgacion9[[Causal Homologada]:[Driver]],2,0)</f>
        <v>Expansión de infraestructura productiva de tipo urbana, vial e industrial</v>
      </c>
      <c r="AJ120" s="2" t="str">
        <f t="shared" si="5"/>
        <v>Muy Baja</v>
      </c>
    </row>
    <row r="121" spans="2:36" x14ac:dyDescent="0.2">
      <c r="B121" s="1" t="s">
        <v>46</v>
      </c>
      <c r="C121" s="1" t="s">
        <v>34</v>
      </c>
      <c r="D121" s="1" t="str">
        <f>+VLOOKUP(F121,'DIV REGIONAL'!$F$4:$H$37,2,0)</f>
        <v>NORTE</v>
      </c>
      <c r="E121" s="1" t="str">
        <f>+VLOOKUP(F121,'DIV REGIONAL'!$F$4:$H$37,3,0)</f>
        <v>I. CIBAO NORTE</v>
      </c>
      <c r="F121" s="1" t="s">
        <v>219</v>
      </c>
      <c r="G121" s="2">
        <v>1</v>
      </c>
      <c r="H121" s="1" t="s">
        <v>52</v>
      </c>
      <c r="I121" s="46" t="s">
        <v>853</v>
      </c>
      <c r="J121" s="2">
        <v>5</v>
      </c>
      <c r="K121" s="1" t="s">
        <v>3</v>
      </c>
      <c r="L121" s="1" t="s">
        <v>20</v>
      </c>
      <c r="M121" s="10" t="str">
        <f>+VLOOKUP(L121,Homolgacion9[[Causal]:[Causal Homologada]],2,0)</f>
        <v>Ganadería Comercial</v>
      </c>
      <c r="N121" s="47" t="str">
        <f>+Causales[[#This Row],[Provincia]]&amp;Causales[[#This Row],[Dinámica]]&amp;Causales[[#This Row],[Causal Homologada]]</f>
        <v>Puerto PlataDeforestaciónGanadería Comercial</v>
      </c>
      <c r="O121" s="8">
        <v>5</v>
      </c>
      <c r="P121" s="8">
        <v>5</v>
      </c>
      <c r="Q121" s="8">
        <v>2</v>
      </c>
      <c r="R121" s="8">
        <v>5</v>
      </c>
      <c r="S121" s="8">
        <v>5</v>
      </c>
      <c r="T121" s="8"/>
      <c r="U121" s="8"/>
      <c r="V121" s="8"/>
      <c r="W121" s="8"/>
      <c r="X121" s="8">
        <f t="shared" si="4"/>
        <v>22</v>
      </c>
      <c r="Y121" s="39">
        <f t="shared" si="6"/>
        <v>4.4000000000000004</v>
      </c>
      <c r="Z121" s="34">
        <v>1</v>
      </c>
      <c r="AA121" s="28"/>
      <c r="AB121" s="28">
        <f>+COUNTIFS(Causales[Causal Homologada],Causales[[#This Row],[Causal Homologada]])</f>
        <v>28</v>
      </c>
      <c r="AC121" s="28"/>
      <c r="AD121" s="28">
        <f>+COUNTIFS(Causales[Causal Homologada],Causales[[#This Row],[Causal Homologada]],Causales[Ranking],1,Causales[Dinámica],Causales[[#This Row],[Dinámica]])</f>
        <v>11</v>
      </c>
      <c r="AE121" s="28">
        <f>+COUNTIFS(Causales[Causal Homologada],Causales[[#This Row],[Causal Homologada]],Causales[Ranking],2,Causales[Dinámica],Causales[[#This Row],[Dinámica]])</f>
        <v>3</v>
      </c>
      <c r="AF121" s="28">
        <f>+Causales[[#This Row],[Conteo Rank]]*1+Causales[[#This Row],[Conteo Rank2]]*0.5</f>
        <v>12.5</v>
      </c>
      <c r="AG121" s="28">
        <f>+Causales[[#This Row],[Conteo Rank 1+2]]*0.8+Causales[[#This Row],[Puntaje Total]]*0.2</f>
        <v>14.4</v>
      </c>
      <c r="AH121" s="28">
        <f>+_xlfn.PERCENTRANK.INC(Causales[Puntaje Ponderado],Causales[[#This Row],[Puntaje Ponderado]],3)</f>
        <v>0.86499999999999999</v>
      </c>
      <c r="AI121" s="49" t="str">
        <f>+VLOOKUP(M121,Homolgacion9[[Causal Homologada]:[Driver]],2,0)</f>
        <v>Manejo y uso insustentable de las tierras para producción ganadera</v>
      </c>
      <c r="AJ121" s="2" t="str">
        <f t="shared" si="5"/>
        <v>Muy Alta</v>
      </c>
    </row>
    <row r="122" spans="2:36" x14ac:dyDescent="0.2">
      <c r="B122" s="1" t="s">
        <v>46</v>
      </c>
      <c r="C122" s="1" t="s">
        <v>34</v>
      </c>
      <c r="D122" s="1" t="str">
        <f>+VLOOKUP(F122,'DIV REGIONAL'!$F$4:$H$37,2,0)</f>
        <v>NORTE</v>
      </c>
      <c r="E122" s="1" t="str">
        <f>+VLOOKUP(F122,'DIV REGIONAL'!$F$4:$H$37,3,0)</f>
        <v>I. CIBAO NORTE</v>
      </c>
      <c r="F122" s="1" t="s">
        <v>219</v>
      </c>
      <c r="G122" s="2">
        <v>1</v>
      </c>
      <c r="H122" s="1" t="s">
        <v>52</v>
      </c>
      <c r="I122" s="46" t="s">
        <v>853</v>
      </c>
      <c r="J122" s="2">
        <v>5</v>
      </c>
      <c r="K122" s="1" t="s">
        <v>3</v>
      </c>
      <c r="L122" s="1" t="s">
        <v>41</v>
      </c>
      <c r="M122" s="10" t="str">
        <f>+VLOOKUP(L122,Homolgacion9[[Causal]:[Causal Homologada]],2,0)</f>
        <v>Incendios Alta Intensidad</v>
      </c>
      <c r="N122" s="47" t="str">
        <f>+Causales[[#This Row],[Provincia]]&amp;Causales[[#This Row],[Dinámica]]&amp;Causales[[#This Row],[Causal Homologada]]</f>
        <v>Puerto PlataDeforestaciónIncendios Alta Intensidad</v>
      </c>
      <c r="O122" s="8">
        <v>2</v>
      </c>
      <c r="P122" s="8">
        <v>3</v>
      </c>
      <c r="Q122" s="8">
        <v>1</v>
      </c>
      <c r="R122" s="8">
        <v>1</v>
      </c>
      <c r="S122" s="8">
        <v>3</v>
      </c>
      <c r="T122" s="8"/>
      <c r="U122" s="8"/>
      <c r="V122" s="8"/>
      <c r="W122" s="8"/>
      <c r="X122" s="8">
        <f t="shared" si="4"/>
        <v>10</v>
      </c>
      <c r="Y122" s="39">
        <f t="shared" si="6"/>
        <v>2</v>
      </c>
      <c r="Z122" s="34">
        <v>5</v>
      </c>
      <c r="AA122" s="28"/>
      <c r="AB122" s="28">
        <f>+COUNTIFS(Causales[Causal Homologada],Causales[[#This Row],[Causal Homologada]])</f>
        <v>18</v>
      </c>
      <c r="AC122" s="28"/>
      <c r="AD122" s="28">
        <f>+COUNTIFS(Causales[Causal Homologada],Causales[[#This Row],[Causal Homologada]],Causales[Ranking],1,Causales[Dinámica],Causales[[#This Row],[Dinámica]])</f>
        <v>0</v>
      </c>
      <c r="AE122" s="28">
        <f>+COUNTIFS(Causales[Causal Homologada],Causales[[#This Row],[Causal Homologada]],Causales[Ranking],2,Causales[Dinámica],Causales[[#This Row],[Dinámica]])</f>
        <v>2</v>
      </c>
      <c r="AF122" s="28">
        <f>+Causales[[#This Row],[Conteo Rank]]*1+Causales[[#This Row],[Conteo Rank2]]*0.5</f>
        <v>1</v>
      </c>
      <c r="AG122" s="28">
        <f>+Causales[[#This Row],[Conteo Rank 1+2]]*0.8+Causales[[#This Row],[Puntaje Total]]*0.2</f>
        <v>2.8</v>
      </c>
      <c r="AH122" s="28">
        <f>+_xlfn.PERCENTRANK.INC(Causales[Puntaje Ponderado],Causales[[#This Row],[Puntaje Ponderado]],3)</f>
        <v>6.3E-2</v>
      </c>
      <c r="AI122" s="49" t="str">
        <f>+VLOOKUP(M122,Homolgacion9[[Causal Homologada]:[Driver]],2,0)</f>
        <v>Incendios Forestales</v>
      </c>
      <c r="AJ122" s="2" t="str">
        <f t="shared" si="5"/>
        <v>Muy Baja</v>
      </c>
    </row>
    <row r="123" spans="2:36" x14ac:dyDescent="0.2">
      <c r="B123" s="1" t="s">
        <v>46</v>
      </c>
      <c r="C123" s="1" t="s">
        <v>34</v>
      </c>
      <c r="D123" s="1" t="str">
        <f>+VLOOKUP(F123,'DIV REGIONAL'!$F$4:$H$37,2,0)</f>
        <v>NORTE</v>
      </c>
      <c r="E123" s="1" t="str">
        <f>+VLOOKUP(F123,'DIV REGIONAL'!$F$4:$H$37,3,0)</f>
        <v>I. CIBAO NORTE</v>
      </c>
      <c r="F123" s="1" t="s">
        <v>219</v>
      </c>
      <c r="G123" s="2">
        <v>1</v>
      </c>
      <c r="H123" s="1" t="s">
        <v>52</v>
      </c>
      <c r="I123" s="46" t="s">
        <v>853</v>
      </c>
      <c r="J123" s="2">
        <v>5</v>
      </c>
      <c r="K123" s="1" t="s">
        <v>3</v>
      </c>
      <c r="L123" s="1" t="s">
        <v>61</v>
      </c>
      <c r="M123" s="10" t="str">
        <f>+VLOOKUP(L123,Homolgacion9[[Causal]:[Causal Homologada]],2,0)</f>
        <v>Minería a cielo abierto</v>
      </c>
      <c r="N123" s="47" t="str">
        <f>+Causales[[#This Row],[Provincia]]&amp;Causales[[#This Row],[Dinámica]]&amp;Causales[[#This Row],[Causal Homologada]]</f>
        <v>Puerto PlataDeforestaciónMinería a cielo abierto</v>
      </c>
      <c r="O123" s="8">
        <v>1</v>
      </c>
      <c r="P123" s="8">
        <v>1</v>
      </c>
      <c r="Q123" s="8">
        <v>1</v>
      </c>
      <c r="R123" s="8">
        <v>1</v>
      </c>
      <c r="S123" s="8">
        <v>2</v>
      </c>
      <c r="T123" s="8"/>
      <c r="U123" s="8"/>
      <c r="V123" s="8"/>
      <c r="W123" s="8"/>
      <c r="X123" s="8">
        <f t="shared" si="4"/>
        <v>6</v>
      </c>
      <c r="Y123" s="39">
        <f t="shared" si="6"/>
        <v>1.2</v>
      </c>
      <c r="Z123" s="34">
        <v>6</v>
      </c>
      <c r="AA123" s="28"/>
      <c r="AB123" s="28">
        <f>+COUNTIFS(Causales[Causal Homologada],Causales[[#This Row],[Causal Homologada]])</f>
        <v>24</v>
      </c>
      <c r="AC123" s="28"/>
      <c r="AD123" s="28">
        <f>+COUNTIFS(Causales[Causal Homologada],Causales[[#This Row],[Causal Homologada]],Causales[Ranking],1,Causales[Dinámica],Causales[[#This Row],[Dinámica]])</f>
        <v>4</v>
      </c>
      <c r="AE123" s="28">
        <f>+COUNTIFS(Causales[Causal Homologada],Causales[[#This Row],[Causal Homologada]],Causales[Ranking],2,Causales[Dinámica],Causales[[#This Row],[Dinámica]])</f>
        <v>3</v>
      </c>
      <c r="AF123" s="28">
        <f>+Causales[[#This Row],[Conteo Rank]]*1+Causales[[#This Row],[Conteo Rank2]]*0.5</f>
        <v>5.5</v>
      </c>
      <c r="AG123" s="28">
        <f>+Causales[[#This Row],[Conteo Rank 1+2]]*0.8+Causales[[#This Row],[Puntaje Total]]*0.2</f>
        <v>5.6000000000000005</v>
      </c>
      <c r="AH123" s="28">
        <f>+_xlfn.PERCENTRANK.INC(Causales[Puntaje Ponderado],Causales[[#This Row],[Puntaje Ponderado]],3)</f>
        <v>0.247</v>
      </c>
      <c r="AI123" s="49" t="str">
        <f>+VLOOKUP(M123,Homolgacion9[[Causal Homologada]:[Driver]],2,0)</f>
        <v>Minería a cielo abierto</v>
      </c>
      <c r="AJ123" s="2" t="str">
        <f t="shared" si="5"/>
        <v>Baja</v>
      </c>
    </row>
    <row r="124" spans="2:36" x14ac:dyDescent="0.2">
      <c r="B124" s="1" t="s">
        <v>46</v>
      </c>
      <c r="C124" s="1" t="s">
        <v>34</v>
      </c>
      <c r="D124" s="1" t="str">
        <f>+VLOOKUP(F124,'DIV REGIONAL'!$F$4:$H$37,2,0)</f>
        <v>NORTE</v>
      </c>
      <c r="E124" s="1" t="str">
        <f>+VLOOKUP(F124,'DIV REGIONAL'!$F$4:$H$37,3,0)</f>
        <v>I. CIBAO NORTE</v>
      </c>
      <c r="F124" s="1" t="s">
        <v>219</v>
      </c>
      <c r="G124" s="2">
        <v>1</v>
      </c>
      <c r="H124" s="1" t="s">
        <v>52</v>
      </c>
      <c r="I124" s="46" t="s">
        <v>853</v>
      </c>
      <c r="J124" s="2">
        <v>5</v>
      </c>
      <c r="K124" s="1" t="s">
        <v>10</v>
      </c>
      <c r="L124" s="1" t="s">
        <v>103</v>
      </c>
      <c r="M124" s="10" t="str">
        <f>+VLOOKUP(L124,Homolgacion9[[Causal]:[Causal Homologada]],2,0)</f>
        <v>Planes de Manejo mal gestionados/mal ejecutados</v>
      </c>
      <c r="N124" s="47" t="str">
        <f>+Causales[[#This Row],[Provincia]]&amp;Causales[[#This Row],[Dinámica]]&amp;Causales[[#This Row],[Causal Homologada]]</f>
        <v>Puerto PlataDegradaciónPlanes de Manejo mal gestionados/mal ejecutados</v>
      </c>
      <c r="O124" s="8">
        <v>5</v>
      </c>
      <c r="P124" s="8">
        <v>5</v>
      </c>
      <c r="Q124" s="8">
        <v>5</v>
      </c>
      <c r="R124" s="8">
        <v>5</v>
      </c>
      <c r="S124" s="8">
        <v>5</v>
      </c>
      <c r="T124" s="8"/>
      <c r="U124" s="8"/>
      <c r="V124" s="8"/>
      <c r="W124" s="8"/>
      <c r="X124" s="8">
        <f t="shared" si="4"/>
        <v>25</v>
      </c>
      <c r="Y124" s="39">
        <f t="shared" si="6"/>
        <v>5</v>
      </c>
      <c r="Z124" s="34">
        <v>1</v>
      </c>
      <c r="AA124" s="28"/>
      <c r="AB124" s="28">
        <f>+COUNTIFS(Causales[Causal Homologada],Causales[[#This Row],[Causal Homologada]])</f>
        <v>33</v>
      </c>
      <c r="AC124" s="28"/>
      <c r="AD124" s="28">
        <f>+COUNTIFS(Causales[Causal Homologada],Causales[[#This Row],[Causal Homologada]],Causales[Ranking],1,Causales[Dinámica],Causales[[#This Row],[Dinámica]])</f>
        <v>9</v>
      </c>
      <c r="AE124" s="28">
        <f>+COUNTIFS(Causales[Causal Homologada],Causales[[#This Row],[Causal Homologada]],Causales[Ranking],2,Causales[Dinámica],Causales[[#This Row],[Dinámica]])</f>
        <v>4</v>
      </c>
      <c r="AF124" s="28">
        <f>+Causales[[#This Row],[Conteo Rank]]*1+Causales[[#This Row],[Conteo Rank2]]*0.5</f>
        <v>11</v>
      </c>
      <c r="AG124" s="28">
        <f>+Causales[[#This Row],[Conteo Rank 1+2]]*0.8+Causales[[#This Row],[Puntaje Total]]*0.2</f>
        <v>13.8</v>
      </c>
      <c r="AH124" s="28">
        <f>+_xlfn.PERCENTRANK.INC(Causales[Puntaje Ponderado],Causales[[#This Row],[Puntaje Ponderado]],3)</f>
        <v>0.81799999999999995</v>
      </c>
      <c r="AI124" s="49" t="str">
        <f>+VLOOKUP(M124,Homolgacion9[[Causal Homologada]:[Driver]],2,0)</f>
        <v>Manejo y uso insustentable de las tierras forestales</v>
      </c>
      <c r="AJ124" s="2" t="str">
        <f t="shared" si="5"/>
        <v>Muy Alta</v>
      </c>
    </row>
    <row r="125" spans="2:36" x14ac:dyDescent="0.2">
      <c r="B125" s="1" t="s">
        <v>46</v>
      </c>
      <c r="C125" s="1" t="s">
        <v>34</v>
      </c>
      <c r="D125" s="1" t="str">
        <f>+VLOOKUP(F125,'DIV REGIONAL'!$F$4:$H$37,2,0)</f>
        <v>NORTE</v>
      </c>
      <c r="E125" s="1" t="str">
        <f>+VLOOKUP(F125,'DIV REGIONAL'!$F$4:$H$37,3,0)</f>
        <v>I. CIBAO NORTE</v>
      </c>
      <c r="F125" s="1" t="s">
        <v>219</v>
      </c>
      <c r="G125" s="2">
        <v>1</v>
      </c>
      <c r="H125" s="1" t="s">
        <v>52</v>
      </c>
      <c r="I125" s="46" t="s">
        <v>853</v>
      </c>
      <c r="J125" s="2">
        <v>5</v>
      </c>
      <c r="K125" s="1" t="s">
        <v>10</v>
      </c>
      <c r="L125" s="1" t="s">
        <v>11</v>
      </c>
      <c r="M125" s="10" t="str">
        <f>+VLOOKUP(L125,Homolgacion9[[Causal]:[Causal Homologada]],2,0)</f>
        <v>Incendios Mediana y Baja Intensidad</v>
      </c>
      <c r="N125" s="47" t="str">
        <f>+Causales[[#This Row],[Provincia]]&amp;Causales[[#This Row],[Dinámica]]&amp;Causales[[#This Row],[Causal Homologada]]</f>
        <v>Puerto PlataDegradaciónIncendios Mediana y Baja Intensidad</v>
      </c>
      <c r="O125" s="8">
        <v>4</v>
      </c>
      <c r="P125" s="8">
        <v>3</v>
      </c>
      <c r="Q125" s="8">
        <v>3</v>
      </c>
      <c r="R125" s="8">
        <v>4</v>
      </c>
      <c r="S125" s="8">
        <v>3</v>
      </c>
      <c r="T125" s="8"/>
      <c r="U125" s="8"/>
      <c r="V125" s="8"/>
      <c r="W125" s="8"/>
      <c r="X125" s="8">
        <f t="shared" si="4"/>
        <v>17</v>
      </c>
      <c r="Y125" s="39">
        <f t="shared" si="6"/>
        <v>3.4</v>
      </c>
      <c r="Z125" s="34">
        <v>2</v>
      </c>
      <c r="AA125" s="28"/>
      <c r="AB125" s="28">
        <f>+COUNTIFS(Causales[Causal Homologada],Causales[[#This Row],[Causal Homologada]])</f>
        <v>30</v>
      </c>
      <c r="AC125" s="28"/>
      <c r="AD125" s="28">
        <f>+COUNTIFS(Causales[Causal Homologada],Causales[[#This Row],[Causal Homologada]],Causales[Ranking],1,Causales[Dinámica],Causales[[#This Row],[Dinámica]])</f>
        <v>1</v>
      </c>
      <c r="AE125" s="28">
        <f>+COUNTIFS(Causales[Causal Homologada],Causales[[#This Row],[Causal Homologada]],Causales[Ranking],2,Causales[Dinámica],Causales[[#This Row],[Dinámica]])</f>
        <v>7</v>
      </c>
      <c r="AF125" s="28">
        <f>+Causales[[#This Row],[Conteo Rank]]*1+Causales[[#This Row],[Conteo Rank2]]*0.5</f>
        <v>4.5</v>
      </c>
      <c r="AG125" s="28">
        <f>+Causales[[#This Row],[Conteo Rank 1+2]]*0.8+Causales[[#This Row],[Puntaje Total]]*0.2</f>
        <v>7</v>
      </c>
      <c r="AH125" s="28">
        <f>+_xlfn.PERCENTRANK.INC(Causales[Puntaje Ponderado],Causales[[#This Row],[Puntaje Ponderado]],3)</f>
        <v>0.33200000000000002</v>
      </c>
      <c r="AI125" s="49" t="str">
        <f>+VLOOKUP(M125,Homolgacion9[[Causal Homologada]:[Driver]],2,0)</f>
        <v>Incendios Forestales</v>
      </c>
      <c r="AJ125" s="2" t="str">
        <f t="shared" si="5"/>
        <v>Baja</v>
      </c>
    </row>
    <row r="126" spans="2:36" x14ac:dyDescent="0.2">
      <c r="B126" s="1" t="s">
        <v>46</v>
      </c>
      <c r="C126" s="1" t="s">
        <v>34</v>
      </c>
      <c r="D126" s="1" t="str">
        <f>+VLOOKUP(F126,'DIV REGIONAL'!$F$4:$H$37,2,0)</f>
        <v>NORTE</v>
      </c>
      <c r="E126" s="1" t="str">
        <f>+VLOOKUP(F126,'DIV REGIONAL'!$F$4:$H$37,3,0)</f>
        <v>I. CIBAO NORTE</v>
      </c>
      <c r="F126" s="1" t="s">
        <v>219</v>
      </c>
      <c r="G126" s="2">
        <v>1</v>
      </c>
      <c r="H126" s="1" t="s">
        <v>52</v>
      </c>
      <c r="I126" s="46" t="s">
        <v>853</v>
      </c>
      <c r="J126" s="2">
        <v>5</v>
      </c>
      <c r="K126" s="1" t="s">
        <v>10</v>
      </c>
      <c r="L126" s="1" t="s">
        <v>12</v>
      </c>
      <c r="M126" s="10" t="str">
        <f>+VLOOKUP(L126,Homolgacion9[[Causal]:[Causal Homologada]],2,0)</f>
        <v>Pastoreo de ganado en bosques</v>
      </c>
      <c r="N126" s="47" t="str">
        <f>+Causales[[#This Row],[Provincia]]&amp;Causales[[#This Row],[Dinámica]]&amp;Causales[[#This Row],[Causal Homologada]]</f>
        <v>Puerto PlataDegradaciónPastoreo de ganado en bosques</v>
      </c>
      <c r="O126" s="8">
        <v>3</v>
      </c>
      <c r="P126" s="8">
        <v>3</v>
      </c>
      <c r="Q126" s="8">
        <v>4</v>
      </c>
      <c r="R126" s="8">
        <v>3</v>
      </c>
      <c r="S126" s="8">
        <v>4</v>
      </c>
      <c r="T126" s="8"/>
      <c r="U126" s="8"/>
      <c r="V126" s="8"/>
      <c r="W126" s="8"/>
      <c r="X126" s="8">
        <f t="shared" si="4"/>
        <v>17</v>
      </c>
      <c r="Y126" s="39">
        <f t="shared" si="6"/>
        <v>3.4</v>
      </c>
      <c r="Z126" s="34">
        <v>2</v>
      </c>
      <c r="AA126" s="28"/>
      <c r="AB126" s="28">
        <f>+COUNTIFS(Causales[Causal Homologada],Causales[[#This Row],[Causal Homologada]])</f>
        <v>29</v>
      </c>
      <c r="AC126" s="28"/>
      <c r="AD126" s="28">
        <f>+COUNTIFS(Causales[Causal Homologada],Causales[[#This Row],[Causal Homologada]],Causales[Ranking],1,Causales[Dinámica],Causales[[#This Row],[Dinámica]])</f>
        <v>11</v>
      </c>
      <c r="AE126" s="28">
        <f>+COUNTIFS(Causales[Causal Homologada],Causales[[#This Row],[Causal Homologada]],Causales[Ranking],2,Causales[Dinámica],Causales[[#This Row],[Dinámica]])</f>
        <v>8</v>
      </c>
      <c r="AF126" s="28">
        <f>+Causales[[#This Row],[Conteo Rank]]*1+Causales[[#This Row],[Conteo Rank2]]*0.5</f>
        <v>15</v>
      </c>
      <c r="AG126" s="28">
        <f>+Causales[[#This Row],[Conteo Rank 1+2]]*0.8+Causales[[#This Row],[Puntaje Total]]*0.2</f>
        <v>15.4</v>
      </c>
      <c r="AH126" s="28">
        <f>+_xlfn.PERCENTRANK.INC(Causales[Puntaje Ponderado],Causales[[#This Row],[Puntaje Ponderado]],3)</f>
        <v>0.94499999999999995</v>
      </c>
      <c r="AI126" s="49" t="str">
        <f>+VLOOKUP(M126,Homolgacion9[[Causal Homologada]:[Driver]],2,0)</f>
        <v>Manejo y uso insustentable de las tierras para producción ganadera</v>
      </c>
      <c r="AJ126" s="2" t="str">
        <f t="shared" si="5"/>
        <v>Muy Alta</v>
      </c>
    </row>
    <row r="127" spans="2:36" x14ac:dyDescent="0.2">
      <c r="B127" s="1" t="s">
        <v>46</v>
      </c>
      <c r="C127" s="1" t="s">
        <v>34</v>
      </c>
      <c r="D127" s="1" t="str">
        <f>+VLOOKUP(F127,'DIV REGIONAL'!$F$4:$H$37,2,0)</f>
        <v>NORTE</v>
      </c>
      <c r="E127" s="1" t="str">
        <f>+VLOOKUP(F127,'DIV REGIONAL'!$F$4:$H$37,3,0)</f>
        <v>I. CIBAO NORTE</v>
      </c>
      <c r="F127" s="1" t="s">
        <v>219</v>
      </c>
      <c r="G127" s="2">
        <v>1</v>
      </c>
      <c r="H127" s="1" t="s">
        <v>52</v>
      </c>
      <c r="I127" s="46" t="s">
        <v>853</v>
      </c>
      <c r="J127" s="2">
        <v>5</v>
      </c>
      <c r="K127" s="1" t="s">
        <v>10</v>
      </c>
      <c r="L127" s="1" t="s">
        <v>13</v>
      </c>
      <c r="M127" s="10" t="str">
        <f>+VLOOKUP(L127,Homolgacion9[[Causal]:[Causal Homologada]],2,0)</f>
        <v>Extracción de Madera Leña/Carbón</v>
      </c>
      <c r="N127" s="47" t="str">
        <f>+Causales[[#This Row],[Provincia]]&amp;Causales[[#This Row],[Dinámica]]&amp;Causales[[#This Row],[Causal Homologada]]</f>
        <v>Puerto PlataDegradaciónExtracción de Madera Leña/Carbón</v>
      </c>
      <c r="O127" s="8">
        <v>2</v>
      </c>
      <c r="P127" s="8">
        <v>2</v>
      </c>
      <c r="Q127" s="8">
        <v>1</v>
      </c>
      <c r="R127" s="8">
        <v>1</v>
      </c>
      <c r="S127" s="8">
        <v>1</v>
      </c>
      <c r="T127" s="8"/>
      <c r="U127" s="8"/>
      <c r="V127" s="8"/>
      <c r="W127" s="8"/>
      <c r="X127" s="8">
        <f t="shared" si="4"/>
        <v>7</v>
      </c>
      <c r="Y127" s="39">
        <f t="shared" si="6"/>
        <v>1.4</v>
      </c>
      <c r="Z127" s="34">
        <v>3</v>
      </c>
      <c r="AA127" s="28"/>
      <c r="AB127" s="28">
        <f>+COUNTIFS(Causales[Causal Homologada],Causales[[#This Row],[Causal Homologada]])</f>
        <v>31</v>
      </c>
      <c r="AC127" s="28"/>
      <c r="AD127" s="28">
        <f>+COUNTIFS(Causales[Causal Homologada],Causales[[#This Row],[Causal Homologada]],Causales[Ranking],1,Causales[Dinámica],Causales[[#This Row],[Dinámica]])</f>
        <v>10</v>
      </c>
      <c r="AE127" s="28">
        <f>+COUNTIFS(Causales[Causal Homologada],Causales[[#This Row],[Causal Homologada]],Causales[Ranking],2,Causales[Dinámica],Causales[[#This Row],[Dinámica]])</f>
        <v>9</v>
      </c>
      <c r="AF127" s="28">
        <f>+Causales[[#This Row],[Conteo Rank]]*1+Causales[[#This Row],[Conteo Rank2]]*0.5</f>
        <v>14.5</v>
      </c>
      <c r="AG127" s="28">
        <f>+Causales[[#This Row],[Conteo Rank 1+2]]*0.8+Causales[[#This Row],[Puntaje Total]]*0.2</f>
        <v>13.000000000000002</v>
      </c>
      <c r="AH127" s="28">
        <f>+_xlfn.PERCENTRANK.INC(Causales[Puntaje Ponderado],Causales[[#This Row],[Puntaje Ponderado]],3)</f>
        <v>0.73899999999999999</v>
      </c>
      <c r="AI127" s="49" t="str">
        <f>+VLOOKUP(M127,Homolgacion9[[Causal Homologada]:[Driver]],2,0)</f>
        <v>Manejo y uso insustentable de las tierras forestales</v>
      </c>
      <c r="AJ127" s="2" t="str">
        <f t="shared" si="5"/>
        <v>Alta</v>
      </c>
    </row>
    <row r="128" spans="2:36" x14ac:dyDescent="0.2">
      <c r="B128" s="1" t="s">
        <v>46</v>
      </c>
      <c r="C128" s="1" t="s">
        <v>34</v>
      </c>
      <c r="D128" s="1" t="str">
        <f>+VLOOKUP(F128,'DIV REGIONAL'!$F$4:$H$37,2,0)</f>
        <v>NORTE</v>
      </c>
      <c r="E128" s="1" t="str">
        <f>+VLOOKUP(F128,'DIV REGIONAL'!$F$4:$H$37,3,0)</f>
        <v>I. CIBAO NORTE</v>
      </c>
      <c r="F128" s="1" t="s">
        <v>219</v>
      </c>
      <c r="G128" s="2">
        <v>1</v>
      </c>
      <c r="H128" s="1" t="s">
        <v>52</v>
      </c>
      <c r="I128" s="46" t="s">
        <v>853</v>
      </c>
      <c r="J128" s="2">
        <v>5</v>
      </c>
      <c r="K128" s="1" t="s">
        <v>10</v>
      </c>
      <c r="L128" s="1" t="s">
        <v>104</v>
      </c>
      <c r="M128" s="10" t="str">
        <f>+VLOOKUP(L128,Homolgacion9[[Causal]:[Causal Homologada]],2,0)</f>
        <v>Plagas y Enfermedades Forestales</v>
      </c>
      <c r="N128" s="47" t="str">
        <f>+Causales[[#This Row],[Provincia]]&amp;Causales[[#This Row],[Dinámica]]&amp;Causales[[#This Row],[Causal Homologada]]</f>
        <v>Puerto PlataDegradaciónPlagas y Enfermedades Forestales</v>
      </c>
      <c r="O128" s="8">
        <v>2</v>
      </c>
      <c r="P128" s="8">
        <v>1</v>
      </c>
      <c r="Q128" s="8">
        <v>1</v>
      </c>
      <c r="R128" s="8">
        <v>1</v>
      </c>
      <c r="S128" s="8">
        <v>1</v>
      </c>
      <c r="T128" s="8"/>
      <c r="U128" s="8"/>
      <c r="V128" s="8"/>
      <c r="W128" s="8"/>
      <c r="X128" s="8">
        <f t="shared" si="4"/>
        <v>6</v>
      </c>
      <c r="Y128" s="39">
        <f t="shared" si="6"/>
        <v>1.2</v>
      </c>
      <c r="Z128" s="34">
        <v>4</v>
      </c>
      <c r="AA128" s="28"/>
      <c r="AB128" s="28">
        <f>+COUNTIFS(Causales[Causal Homologada],Causales[[#This Row],[Causal Homologada]])</f>
        <v>8</v>
      </c>
      <c r="AC128" s="28"/>
      <c r="AD128" s="28">
        <f>+COUNTIFS(Causales[Causal Homologada],Causales[[#This Row],[Causal Homologada]],Causales[Ranking],1,Causales[Dinámica],Causales[[#This Row],[Dinámica]])</f>
        <v>0</v>
      </c>
      <c r="AE128" s="28">
        <f>+COUNTIFS(Causales[Causal Homologada],Causales[[#This Row],[Causal Homologada]],Causales[Ranking],2,Causales[Dinámica],Causales[[#This Row],[Dinámica]])</f>
        <v>1</v>
      </c>
      <c r="AF128" s="28">
        <f>+Causales[[#This Row],[Conteo Rank]]*1+Causales[[#This Row],[Conteo Rank2]]*0.5</f>
        <v>0.5</v>
      </c>
      <c r="AG128" s="28">
        <f>+Causales[[#This Row],[Conteo Rank 1+2]]*0.8+Causales[[#This Row],[Puntaje Total]]*0.2</f>
        <v>1.6</v>
      </c>
      <c r="AH128" s="28">
        <f>+_xlfn.PERCENTRANK.INC(Causales[Puntaje Ponderado],Causales[[#This Row],[Puntaje Ponderado]],3)</f>
        <v>8.0000000000000002E-3</v>
      </c>
      <c r="AI128" s="49" t="str">
        <f>+VLOOKUP(M128,Homolgacion9[[Causal Homologada]:[Driver]],2,0)</f>
        <v>Plagas, enfermedades en introducción de especies invasoras exóticas</v>
      </c>
      <c r="AJ128" s="2" t="str">
        <f t="shared" si="5"/>
        <v>Muy Baja</v>
      </c>
    </row>
    <row r="129" spans="2:36" x14ac:dyDescent="0.2">
      <c r="B129" s="1" t="s">
        <v>46</v>
      </c>
      <c r="C129" s="1" t="s">
        <v>34</v>
      </c>
      <c r="D129" s="1" t="str">
        <f>+VLOOKUP(F129,'DIV REGIONAL'!$F$4:$H$37,2,0)</f>
        <v>NORTE</v>
      </c>
      <c r="E129" s="1" t="str">
        <f>+VLOOKUP(F129,'DIV REGIONAL'!$F$4:$H$37,3,0)</f>
        <v>I. CIBAO NORTE</v>
      </c>
      <c r="F129" s="1" t="s">
        <v>219</v>
      </c>
      <c r="G129" s="2">
        <v>1</v>
      </c>
      <c r="H129" s="1" t="s">
        <v>52</v>
      </c>
      <c r="I129" s="46" t="s">
        <v>853</v>
      </c>
      <c r="J129" s="2">
        <v>5</v>
      </c>
      <c r="K129" s="1" t="s">
        <v>10</v>
      </c>
      <c r="L129" s="1" t="s">
        <v>105</v>
      </c>
      <c r="M129" s="10" t="str">
        <f>+VLOOKUP(L129,Homolgacion9[[Causal]:[Causal Homologada]],2,0)</f>
        <v>Introducción Especies Exóticas/Invasoras</v>
      </c>
      <c r="N129" s="47" t="str">
        <f>+Causales[[#This Row],[Provincia]]&amp;Causales[[#This Row],[Dinámica]]&amp;Causales[[#This Row],[Causal Homologada]]</f>
        <v>Puerto PlataDegradaciónIntroducción Especies Exóticas/Invasoras</v>
      </c>
      <c r="O129" s="8">
        <v>2</v>
      </c>
      <c r="P129" s="8">
        <v>2</v>
      </c>
      <c r="Q129" s="8">
        <v>1</v>
      </c>
      <c r="R129" s="8">
        <v>1</v>
      </c>
      <c r="S129" s="8">
        <v>1</v>
      </c>
      <c r="T129" s="8"/>
      <c r="U129" s="8"/>
      <c r="V129" s="8"/>
      <c r="W129" s="8"/>
      <c r="X129" s="8">
        <f t="shared" si="4"/>
        <v>7</v>
      </c>
      <c r="Y129" s="39">
        <f t="shared" si="6"/>
        <v>1.4</v>
      </c>
      <c r="Z129" s="34">
        <v>3</v>
      </c>
      <c r="AA129" s="28"/>
      <c r="AB129" s="28">
        <f>+COUNTIFS(Causales[Causal Homologada],Causales[[#This Row],[Causal Homologada]])</f>
        <v>18</v>
      </c>
      <c r="AC129" s="28"/>
      <c r="AD129" s="28">
        <f>+COUNTIFS(Causales[Causal Homologada],Causales[[#This Row],[Causal Homologada]],Causales[Ranking],1,Causales[Dinámica],Causales[[#This Row],[Dinámica]])</f>
        <v>2</v>
      </c>
      <c r="AE129" s="28">
        <f>+COUNTIFS(Causales[Causal Homologada],Causales[[#This Row],[Causal Homologada]],Causales[Ranking],2,Causales[Dinámica],Causales[[#This Row],[Dinámica]])</f>
        <v>4</v>
      </c>
      <c r="AF129" s="28">
        <f>+Causales[[#This Row],[Conteo Rank]]*1+Causales[[#This Row],[Conteo Rank2]]*0.5</f>
        <v>4</v>
      </c>
      <c r="AG129" s="28">
        <f>+Causales[[#This Row],[Conteo Rank 1+2]]*0.8+Causales[[#This Row],[Puntaje Total]]*0.2</f>
        <v>4.6000000000000005</v>
      </c>
      <c r="AH129" s="28">
        <f>+_xlfn.PERCENTRANK.INC(Causales[Puntaje Ponderado],Causales[[#This Row],[Puntaje Ponderado]],3)</f>
        <v>0.17799999999999999</v>
      </c>
      <c r="AI129" s="49" t="str">
        <f>+VLOOKUP(M129,Homolgacion9[[Causal Homologada]:[Driver]],2,0)</f>
        <v>Plagas, enfermedades en introducción de especies invasoras exóticas</v>
      </c>
      <c r="AJ129" s="2" t="str">
        <f t="shared" si="5"/>
        <v>Muy Baja</v>
      </c>
    </row>
    <row r="130" spans="2:36" x14ac:dyDescent="0.2">
      <c r="B130" s="1" t="s">
        <v>46</v>
      </c>
      <c r="C130" s="1" t="s">
        <v>34</v>
      </c>
      <c r="D130" s="1" t="str">
        <f>+VLOOKUP(F130,'DIV REGIONAL'!$F$4:$H$37,2,0)</f>
        <v>NORTE</v>
      </c>
      <c r="E130" s="1" t="str">
        <f>+VLOOKUP(F130,'DIV REGIONAL'!$F$4:$H$37,3,0)</f>
        <v>I. CIBAO NORTE</v>
      </c>
      <c r="F130" s="1" t="s">
        <v>219</v>
      </c>
      <c r="G130" s="2">
        <v>1</v>
      </c>
      <c r="H130" s="1" t="s">
        <v>52</v>
      </c>
      <c r="I130" s="46" t="s">
        <v>853</v>
      </c>
      <c r="J130" s="2">
        <v>5</v>
      </c>
      <c r="K130" s="1" t="s">
        <v>15</v>
      </c>
      <c r="L130" s="1" t="s">
        <v>16</v>
      </c>
      <c r="M130" s="10" t="str">
        <f>+VLOOKUP(L130,Homolgacion9[[Causal]:[Causal Homologada]],2,0)</f>
        <v>Debilidad en la Institucionalidad Forestal</v>
      </c>
      <c r="N130" s="47" t="str">
        <f>+Causales[[#This Row],[Provincia]]&amp;Causales[[#This Row],[Dinámica]]&amp;Causales[[#This Row],[Causal Homologada]]</f>
        <v>Puerto PlataCausas IndirectasDebilidad en la Institucionalidad Forestal</v>
      </c>
      <c r="O130" s="8">
        <v>4</v>
      </c>
      <c r="P130" s="8">
        <v>4</v>
      </c>
      <c r="Q130" s="8">
        <v>5</v>
      </c>
      <c r="R130" s="8">
        <v>5</v>
      </c>
      <c r="S130" s="8">
        <v>4</v>
      </c>
      <c r="T130" s="8"/>
      <c r="U130" s="8"/>
      <c r="V130" s="8"/>
      <c r="W130" s="8"/>
      <c r="X130" s="8">
        <f t="shared" si="4"/>
        <v>22</v>
      </c>
      <c r="Y130" s="39">
        <f t="shared" ref="Y130:Y179" si="7">+IFERROR(X130/COUNT(O130:W130),"")</f>
        <v>4.4000000000000004</v>
      </c>
      <c r="Z130" s="35">
        <v>1</v>
      </c>
      <c r="AA130" s="28"/>
      <c r="AB130" s="28">
        <f>+COUNTIFS(Causales[Causal Homologada],Causales[[#This Row],[Causal Homologada]])</f>
        <v>37</v>
      </c>
      <c r="AC130" s="28"/>
      <c r="AD130" s="28">
        <f>+COUNTIFS(Causales[Causal Homologada],Causales[[#This Row],[Causal Homologada]],Causales[Ranking],1,Causales[Dinámica],Causales[[#This Row],[Dinámica]])</f>
        <v>8</v>
      </c>
      <c r="AE130" s="28">
        <f>+COUNTIFS(Causales[Causal Homologada],Causales[[#This Row],[Causal Homologada]],Causales[Ranking],2,Causales[Dinámica],Causales[[#This Row],[Dinámica]])</f>
        <v>4</v>
      </c>
      <c r="AF130" s="28">
        <f>+Causales[[#This Row],[Conteo Rank]]*1+Causales[[#This Row],[Conteo Rank2]]*0.5</f>
        <v>10</v>
      </c>
      <c r="AG130" s="28">
        <f>+Causales[[#This Row],[Conteo Rank 1+2]]*0.8+Causales[[#This Row],[Puntaje Total]]*0.2</f>
        <v>12.4</v>
      </c>
      <c r="AH130" s="28">
        <f>+_xlfn.PERCENTRANK.INC(Causales[Puntaje Ponderado],Causales[[#This Row],[Puntaje Ponderado]],3)</f>
        <v>0.65900000000000003</v>
      </c>
      <c r="AI130" s="49" t="str">
        <f>+VLOOKUP(M130,Homolgacion9[[Causal Homologada]:[Driver]],2,0)</f>
        <v>Debilidad institucional para la gestión forestal y ausencia de ley sectorial forestal y otras leyes asociadas a la gestión del sector</v>
      </c>
      <c r="AJ130" s="2" t="str">
        <f t="shared" si="5"/>
        <v>Alta</v>
      </c>
    </row>
    <row r="131" spans="2:36" x14ac:dyDescent="0.2">
      <c r="B131" s="1" t="s">
        <v>46</v>
      </c>
      <c r="C131" s="1" t="s">
        <v>34</v>
      </c>
      <c r="D131" s="1" t="str">
        <f>+VLOOKUP(F131,'DIV REGIONAL'!$F$4:$H$37,2,0)</f>
        <v>NORTE</v>
      </c>
      <c r="E131" s="1" t="str">
        <f>+VLOOKUP(F131,'DIV REGIONAL'!$F$4:$H$37,3,0)</f>
        <v>I. CIBAO NORTE</v>
      </c>
      <c r="F131" s="1" t="s">
        <v>219</v>
      </c>
      <c r="G131" s="2">
        <v>1</v>
      </c>
      <c r="H131" s="1" t="s">
        <v>52</v>
      </c>
      <c r="I131" s="46" t="s">
        <v>853</v>
      </c>
      <c r="J131" s="2">
        <v>5</v>
      </c>
      <c r="K131" s="1" t="s">
        <v>15</v>
      </c>
      <c r="L131" s="1" t="s">
        <v>17</v>
      </c>
      <c r="M131" s="10" t="str">
        <f>+VLOOKUP(L131,Homolgacion9[[Causal]:[Causal Homologada]],2,0)</f>
        <v>Debilidad en las Políticas Públicas</v>
      </c>
      <c r="N131" s="47" t="str">
        <f>+Causales[[#This Row],[Provincia]]&amp;Causales[[#This Row],[Dinámica]]&amp;Causales[[#This Row],[Causal Homologada]]</f>
        <v>Puerto PlataCausas IndirectasDebilidad en las Políticas Públicas</v>
      </c>
      <c r="O131" s="8">
        <v>3</v>
      </c>
      <c r="P131" s="8">
        <v>4</v>
      </c>
      <c r="Q131" s="8">
        <v>5</v>
      </c>
      <c r="R131" s="8">
        <v>3</v>
      </c>
      <c r="S131" s="8">
        <v>2</v>
      </c>
      <c r="T131" s="8"/>
      <c r="U131" s="8"/>
      <c r="V131" s="8"/>
      <c r="W131" s="8"/>
      <c r="X131" s="8">
        <f t="shared" si="4"/>
        <v>17</v>
      </c>
      <c r="Y131" s="39">
        <f t="shared" si="7"/>
        <v>3.4</v>
      </c>
      <c r="Z131" s="35">
        <v>5</v>
      </c>
      <c r="AA131" s="28"/>
      <c r="AB131" s="28">
        <f>+COUNTIFS(Causales[Causal Homologada],Causales[[#This Row],[Causal Homologada]])</f>
        <v>50</v>
      </c>
      <c r="AC131" s="28"/>
      <c r="AD131" s="28">
        <f>+COUNTIFS(Causales[Causal Homologada],Causales[[#This Row],[Causal Homologada]],Causales[Ranking],1,Causales[Dinámica],Causales[[#This Row],[Dinámica]])</f>
        <v>8</v>
      </c>
      <c r="AE131" s="28">
        <f>+COUNTIFS(Causales[Causal Homologada],Causales[[#This Row],[Causal Homologada]],Causales[Ranking],2,Causales[Dinámica],Causales[[#This Row],[Dinámica]])</f>
        <v>8</v>
      </c>
      <c r="AF131" s="28">
        <f>+Causales[[#This Row],[Conteo Rank]]*1+Causales[[#This Row],[Conteo Rank2]]*0.5</f>
        <v>12</v>
      </c>
      <c r="AG131" s="28">
        <f>+Causales[[#This Row],[Conteo Rank 1+2]]*0.8+Causales[[#This Row],[Puntaje Total]]*0.2</f>
        <v>13.000000000000002</v>
      </c>
      <c r="AH131" s="28">
        <f>+_xlfn.PERCENTRANK.INC(Causales[Puntaje Ponderado],Causales[[#This Row],[Puntaje Ponderado]],3)</f>
        <v>0.73899999999999999</v>
      </c>
      <c r="AI131" s="49" t="str">
        <f>+VLOOKUP(M131,Homolgacion9[[Causal Homologada]:[Driver]],2,0)</f>
        <v>Debilidad institucional para la gestión forestal y ausencia de ley sectorial forestal y otras leyes asociadas a la gestión del sector</v>
      </c>
      <c r="AJ131" s="2" t="str">
        <f t="shared" si="5"/>
        <v>Alta</v>
      </c>
    </row>
    <row r="132" spans="2:36" x14ac:dyDescent="0.2">
      <c r="B132" s="1" t="s">
        <v>46</v>
      </c>
      <c r="C132" s="1" t="s">
        <v>34</v>
      </c>
      <c r="D132" s="1" t="str">
        <f>+VLOOKUP(F132,'DIV REGIONAL'!$F$4:$H$37,2,0)</f>
        <v>NORTE</v>
      </c>
      <c r="E132" s="1" t="str">
        <f>+VLOOKUP(F132,'DIV REGIONAL'!$F$4:$H$37,3,0)</f>
        <v>I. CIBAO NORTE</v>
      </c>
      <c r="F132" s="1" t="s">
        <v>219</v>
      </c>
      <c r="G132" s="2">
        <v>1</v>
      </c>
      <c r="H132" s="1" t="s">
        <v>52</v>
      </c>
      <c r="I132" s="46" t="s">
        <v>853</v>
      </c>
      <c r="J132" s="2">
        <v>5</v>
      </c>
      <c r="K132" s="1" t="s">
        <v>15</v>
      </c>
      <c r="L132" s="1" t="s">
        <v>18</v>
      </c>
      <c r="M132" s="10" t="str">
        <f>+VLOOKUP(L132,Homolgacion9[[Causal]:[Causal Homologada]],2,0)</f>
        <v>Turismo: Expansión del área turística</v>
      </c>
      <c r="N132" s="47" t="str">
        <f>+Causales[[#This Row],[Provincia]]&amp;Causales[[#This Row],[Dinámica]]&amp;Causales[[#This Row],[Causal Homologada]]</f>
        <v>Puerto PlataCausas IndirectasTurismo: Expansión del área turística</v>
      </c>
      <c r="O132" s="8">
        <v>4</v>
      </c>
      <c r="P132" s="8">
        <v>3</v>
      </c>
      <c r="Q132" s="8">
        <v>3</v>
      </c>
      <c r="R132" s="8">
        <v>4</v>
      </c>
      <c r="S132" s="8">
        <v>2</v>
      </c>
      <c r="T132" s="8"/>
      <c r="U132" s="8"/>
      <c r="V132" s="8"/>
      <c r="W132" s="8"/>
      <c r="X132" s="8">
        <f t="shared" si="4"/>
        <v>16</v>
      </c>
      <c r="Y132" s="39">
        <f t="shared" si="7"/>
        <v>3.2</v>
      </c>
      <c r="Z132" s="35">
        <v>6</v>
      </c>
      <c r="AA132" s="28"/>
      <c r="AB132" s="28">
        <f>+COUNTIFS(Causales[Causal Homologada],Causales[[#This Row],[Causal Homologada]])</f>
        <v>30</v>
      </c>
      <c r="AC132" s="28"/>
      <c r="AD132" s="28">
        <f>+COUNTIFS(Causales[Causal Homologada],Causales[[#This Row],[Causal Homologada]],Causales[Ranking],1,Causales[Dinámica],Causales[[#This Row],[Dinámica]])</f>
        <v>0</v>
      </c>
      <c r="AE132" s="28">
        <f>+COUNTIFS(Causales[Causal Homologada],Causales[[#This Row],[Causal Homologada]],Causales[Ranking],2,Causales[Dinámica],Causales[[#This Row],[Dinámica]])</f>
        <v>3</v>
      </c>
      <c r="AF132" s="28">
        <f>+Causales[[#This Row],[Conteo Rank]]*1+Causales[[#This Row],[Conteo Rank2]]*0.5</f>
        <v>1.5</v>
      </c>
      <c r="AG132" s="28">
        <f>+Causales[[#This Row],[Conteo Rank 1+2]]*0.8+Causales[[#This Row],[Puntaje Total]]*0.2</f>
        <v>4.4000000000000004</v>
      </c>
      <c r="AH132" s="28">
        <f>+_xlfn.PERCENTRANK.INC(Causales[Puntaje Ponderado],Causales[[#This Row],[Puntaje Ponderado]],3)</f>
        <v>0.152</v>
      </c>
      <c r="AI132" s="49" t="str">
        <f>+VLOOKUP(M132,Homolgacion9[[Causal Homologada]:[Driver]],2,0)</f>
        <v>Expansión de infraestructura productiva de tipo urbana, vial e industrial</v>
      </c>
      <c r="AJ132" s="2" t="str">
        <f t="shared" si="5"/>
        <v>Muy Baja</v>
      </c>
    </row>
    <row r="133" spans="2:36" x14ac:dyDescent="0.2">
      <c r="B133" s="1" t="s">
        <v>46</v>
      </c>
      <c r="C133" s="1" t="s">
        <v>34</v>
      </c>
      <c r="D133" s="1" t="str">
        <f>+VLOOKUP(F133,'DIV REGIONAL'!$F$4:$H$37,2,0)</f>
        <v>NORTE</v>
      </c>
      <c r="E133" s="1" t="str">
        <f>+VLOOKUP(F133,'DIV REGIONAL'!$F$4:$H$37,3,0)</f>
        <v>I. CIBAO NORTE</v>
      </c>
      <c r="F133" s="1" t="s">
        <v>219</v>
      </c>
      <c r="G133" s="2">
        <v>1</v>
      </c>
      <c r="H133" s="1" t="s">
        <v>52</v>
      </c>
      <c r="I133" s="46" t="s">
        <v>853</v>
      </c>
      <c r="J133" s="2">
        <v>5</v>
      </c>
      <c r="K133" s="1" t="s">
        <v>15</v>
      </c>
      <c r="L133" s="1" t="s">
        <v>19</v>
      </c>
      <c r="M133" s="10" t="str">
        <f>+VLOOKUP(L133,Homolgacion9[[Causal]:[Causal Homologada]],2,0)</f>
        <v>Informalidad Mercado Leña/Carbón</v>
      </c>
      <c r="N133" s="47" t="str">
        <f>+Causales[[#This Row],[Provincia]]&amp;Causales[[#This Row],[Dinámica]]&amp;Causales[[#This Row],[Causal Homologada]]</f>
        <v>Puerto PlataCausas IndirectasInformalidad Mercado Leña/Carbón</v>
      </c>
      <c r="O133" s="8">
        <v>4</v>
      </c>
      <c r="P133" s="8">
        <v>1</v>
      </c>
      <c r="Q133" s="8">
        <v>2</v>
      </c>
      <c r="R133" s="8">
        <v>1</v>
      </c>
      <c r="S133" s="8">
        <v>2</v>
      </c>
      <c r="T133" s="8"/>
      <c r="U133" s="8"/>
      <c r="V133" s="8"/>
      <c r="W133" s="8"/>
      <c r="X133" s="8">
        <f t="shared" si="4"/>
        <v>10</v>
      </c>
      <c r="Y133" s="39">
        <f t="shared" si="7"/>
        <v>2</v>
      </c>
      <c r="Z133" s="35">
        <v>8</v>
      </c>
      <c r="AA133" s="28"/>
      <c r="AB133" s="28">
        <f>+COUNTIFS(Causales[Causal Homologada],Causales[[#This Row],[Causal Homologada]])</f>
        <v>29</v>
      </c>
      <c r="AC133" s="28"/>
      <c r="AD133" s="28">
        <f>+COUNTIFS(Causales[Causal Homologada],Causales[[#This Row],[Causal Homologada]],Causales[Ranking],1,Causales[Dinámica],Causales[[#This Row],[Dinámica]])</f>
        <v>5</v>
      </c>
      <c r="AE133" s="28">
        <f>+COUNTIFS(Causales[Causal Homologada],Causales[[#This Row],[Causal Homologada]],Causales[Ranking],2,Causales[Dinámica],Causales[[#This Row],[Dinámica]])</f>
        <v>8</v>
      </c>
      <c r="AF133" s="28">
        <f>+Causales[[#This Row],[Conteo Rank]]*1+Causales[[#This Row],[Conteo Rank2]]*0.5</f>
        <v>9</v>
      </c>
      <c r="AG133" s="28">
        <f>+Causales[[#This Row],[Conteo Rank 1+2]]*0.8+Causales[[#This Row],[Puntaje Total]]*0.2</f>
        <v>9.1999999999999993</v>
      </c>
      <c r="AH133" s="28">
        <f>+_xlfn.PERCENTRANK.INC(Causales[Puntaje Ponderado],Causales[[#This Row],[Puntaje Ponderado]],3)</f>
        <v>0.42599999999999999</v>
      </c>
      <c r="AI133" s="49" t="str">
        <f>+VLOOKUP(M133,Homolgacion9[[Causal Homologada]:[Driver]],2,0)</f>
        <v>Manejo y uso insustentable de las tierras forestales</v>
      </c>
      <c r="AJ133" s="2" t="str">
        <f t="shared" si="5"/>
        <v>Media</v>
      </c>
    </row>
    <row r="134" spans="2:36" x14ac:dyDescent="0.2">
      <c r="B134" s="1" t="s">
        <v>46</v>
      </c>
      <c r="C134" s="1" t="s">
        <v>34</v>
      </c>
      <c r="D134" s="1" t="str">
        <f>+VLOOKUP(F134,'DIV REGIONAL'!$F$4:$H$37,2,0)</f>
        <v>NORTE</v>
      </c>
      <c r="E134" s="1" t="str">
        <f>+VLOOKUP(F134,'DIV REGIONAL'!$F$4:$H$37,3,0)</f>
        <v>I. CIBAO NORTE</v>
      </c>
      <c r="F134" s="1" t="s">
        <v>219</v>
      </c>
      <c r="G134" s="2">
        <v>1</v>
      </c>
      <c r="H134" s="1" t="s">
        <v>52</v>
      </c>
      <c r="I134" s="46" t="s">
        <v>853</v>
      </c>
      <c r="J134" s="2">
        <v>5</v>
      </c>
      <c r="K134" s="1" t="s">
        <v>15</v>
      </c>
      <c r="L134" s="1" t="s">
        <v>106</v>
      </c>
      <c r="M134" s="10" t="str">
        <f>+VLOOKUP(L134,Homolgacion9[[Causal]:[Causal Homologada]],2,0)</f>
        <v>Pobreza -Desempleo</v>
      </c>
      <c r="N134" s="47" t="str">
        <f>+Causales[[#This Row],[Provincia]]&amp;Causales[[#This Row],[Dinámica]]&amp;Causales[[#This Row],[Causal Homologada]]</f>
        <v>Puerto PlataCausas IndirectasPobreza -Desempleo</v>
      </c>
      <c r="O134" s="8">
        <v>5</v>
      </c>
      <c r="P134" s="8">
        <v>3</v>
      </c>
      <c r="Q134" s="8">
        <v>4</v>
      </c>
      <c r="R134" s="8">
        <v>4</v>
      </c>
      <c r="S134" s="8">
        <v>3</v>
      </c>
      <c r="T134" s="8"/>
      <c r="U134" s="8"/>
      <c r="V134" s="8"/>
      <c r="W134" s="8"/>
      <c r="X134" s="8">
        <f t="shared" si="4"/>
        <v>19</v>
      </c>
      <c r="Y134" s="39">
        <f t="shared" si="7"/>
        <v>3.8</v>
      </c>
      <c r="Z134" s="35">
        <v>3</v>
      </c>
      <c r="AA134" s="28"/>
      <c r="AB134" s="28">
        <f>+COUNTIFS(Causales[Causal Homologada],Causales[[#This Row],[Causal Homologada]])</f>
        <v>25</v>
      </c>
      <c r="AC134" s="28"/>
      <c r="AD134" s="28">
        <f>+COUNTIFS(Causales[Causal Homologada],Causales[[#This Row],[Causal Homologada]],Causales[Ranking],1,Causales[Dinámica],Causales[[#This Row],[Dinámica]])</f>
        <v>2</v>
      </c>
      <c r="AE134" s="28">
        <f>+COUNTIFS(Causales[Causal Homologada],Causales[[#This Row],[Causal Homologada]],Causales[Ranking],2,Causales[Dinámica],Causales[[#This Row],[Dinámica]])</f>
        <v>4</v>
      </c>
      <c r="AF134" s="28">
        <f>+Causales[[#This Row],[Conteo Rank]]*1+Causales[[#This Row],[Conteo Rank2]]*0.5</f>
        <v>4</v>
      </c>
      <c r="AG134" s="28">
        <f>+Causales[[#This Row],[Conteo Rank 1+2]]*0.8+Causales[[#This Row],[Puntaje Total]]*0.2</f>
        <v>7</v>
      </c>
      <c r="AH134" s="28">
        <f>+_xlfn.PERCENTRANK.INC(Causales[Puntaje Ponderado],Causales[[#This Row],[Puntaje Ponderado]],3)</f>
        <v>0.33200000000000002</v>
      </c>
      <c r="AI134" s="49" t="str">
        <f>+VLOOKUP(M134,Homolgacion9[[Causal Homologada]:[Driver]],2,0)</f>
        <v>Pobreza e Inequidad Social</v>
      </c>
      <c r="AJ134" s="2" t="str">
        <f t="shared" si="5"/>
        <v>Baja</v>
      </c>
    </row>
    <row r="135" spans="2:36" x14ac:dyDescent="0.2">
      <c r="B135" s="1" t="s">
        <v>46</v>
      </c>
      <c r="C135" s="1" t="s">
        <v>34</v>
      </c>
      <c r="D135" s="1" t="str">
        <f>+VLOOKUP(F135,'DIV REGIONAL'!$F$4:$H$37,2,0)</f>
        <v>NORTE</v>
      </c>
      <c r="E135" s="1" t="str">
        <f>+VLOOKUP(F135,'DIV REGIONAL'!$F$4:$H$37,3,0)</f>
        <v>I. CIBAO NORTE</v>
      </c>
      <c r="F135" s="1" t="s">
        <v>219</v>
      </c>
      <c r="G135" s="2">
        <v>1</v>
      </c>
      <c r="H135" s="1" t="s">
        <v>52</v>
      </c>
      <c r="I135" s="46" t="s">
        <v>853</v>
      </c>
      <c r="J135" s="2">
        <v>5</v>
      </c>
      <c r="K135" s="1" t="s">
        <v>15</v>
      </c>
      <c r="L135" s="1" t="s">
        <v>107</v>
      </c>
      <c r="M135" s="10" t="str">
        <f>+VLOOKUP(L135,Homolgacion9[[Causal]:[Causal Homologada]],2,0)</f>
        <v>Pobreza -Desempleo</v>
      </c>
      <c r="N135" s="47" t="str">
        <f>+Causales[[#This Row],[Provincia]]&amp;Causales[[#This Row],[Dinámica]]&amp;Causales[[#This Row],[Causal Homologada]]</f>
        <v>Puerto PlataCausas IndirectasPobreza -Desempleo</v>
      </c>
      <c r="O135" s="8">
        <v>4</v>
      </c>
      <c r="P135" s="8">
        <v>4</v>
      </c>
      <c r="Q135" s="8">
        <v>4</v>
      </c>
      <c r="R135" s="8">
        <v>3</v>
      </c>
      <c r="S135" s="8">
        <v>3</v>
      </c>
      <c r="T135" s="8"/>
      <c r="U135" s="8"/>
      <c r="V135" s="8"/>
      <c r="W135" s="8"/>
      <c r="X135" s="8">
        <f t="shared" si="4"/>
        <v>18</v>
      </c>
      <c r="Y135" s="39">
        <f t="shared" si="7"/>
        <v>3.6</v>
      </c>
      <c r="Z135" s="35">
        <v>4</v>
      </c>
      <c r="AA135" s="28"/>
      <c r="AB135" s="28">
        <f>+COUNTIFS(Causales[Causal Homologada],Causales[[#This Row],[Causal Homologada]])</f>
        <v>25</v>
      </c>
      <c r="AC135" s="28"/>
      <c r="AD135" s="28">
        <f>+COUNTIFS(Causales[Causal Homologada],Causales[[#This Row],[Causal Homologada]],Causales[Ranking],1,Causales[Dinámica],Causales[[#This Row],[Dinámica]])</f>
        <v>2</v>
      </c>
      <c r="AE135" s="28">
        <f>+COUNTIFS(Causales[Causal Homologada],Causales[[#This Row],[Causal Homologada]],Causales[Ranking],2,Causales[Dinámica],Causales[[#This Row],[Dinámica]])</f>
        <v>4</v>
      </c>
      <c r="AF135" s="28">
        <f>+Causales[[#This Row],[Conteo Rank]]*1+Causales[[#This Row],[Conteo Rank2]]*0.5</f>
        <v>4</v>
      </c>
      <c r="AG135" s="28">
        <f>+Causales[[#This Row],[Conteo Rank 1+2]]*0.8+Causales[[#This Row],[Puntaje Total]]*0.2</f>
        <v>6.8000000000000007</v>
      </c>
      <c r="AH135" s="28">
        <f>+_xlfn.PERCENTRANK.INC(Causales[Puntaje Ponderado],Causales[[#This Row],[Puntaje Ponderado]],3)</f>
        <v>0.314</v>
      </c>
      <c r="AI135" s="49" t="str">
        <f>+VLOOKUP(M135,Homolgacion9[[Causal Homologada]:[Driver]],2,0)</f>
        <v>Pobreza e Inequidad Social</v>
      </c>
      <c r="AJ135" s="2" t="str">
        <f t="shared" si="5"/>
        <v>Baja</v>
      </c>
    </row>
    <row r="136" spans="2:36" x14ac:dyDescent="0.2">
      <c r="B136" s="1" t="s">
        <v>46</v>
      </c>
      <c r="C136" s="1" t="s">
        <v>34</v>
      </c>
      <c r="D136" s="1" t="str">
        <f>+VLOOKUP(F136,'DIV REGIONAL'!$F$4:$H$37,2,0)</f>
        <v>NORTE</v>
      </c>
      <c r="E136" s="1" t="str">
        <f>+VLOOKUP(F136,'DIV REGIONAL'!$F$4:$H$37,3,0)</f>
        <v>I. CIBAO NORTE</v>
      </c>
      <c r="F136" s="1" t="s">
        <v>219</v>
      </c>
      <c r="G136" s="2">
        <v>1</v>
      </c>
      <c r="H136" s="1" t="s">
        <v>52</v>
      </c>
      <c r="I136" s="46" t="s">
        <v>853</v>
      </c>
      <c r="J136" s="2">
        <v>5</v>
      </c>
      <c r="K136" s="1" t="s">
        <v>15</v>
      </c>
      <c r="L136" s="1" t="s">
        <v>108</v>
      </c>
      <c r="M136" s="10" t="str">
        <f>+VLOOKUP(L136,Homolgacion9[[Causal]:[Causal Homologada]],2,0)</f>
        <v>Crecimiento Poblacional</v>
      </c>
      <c r="N136" s="47" t="str">
        <f>+Causales[[#This Row],[Provincia]]&amp;Causales[[#This Row],[Dinámica]]&amp;Causales[[#This Row],[Causal Homologada]]</f>
        <v>Puerto PlataCausas IndirectasCrecimiento Poblacional</v>
      </c>
      <c r="O136" s="8">
        <v>5</v>
      </c>
      <c r="P136" s="8">
        <v>5</v>
      </c>
      <c r="Q136" s="8">
        <v>4</v>
      </c>
      <c r="R136" s="8">
        <v>3</v>
      </c>
      <c r="S136" s="8">
        <v>3</v>
      </c>
      <c r="T136" s="8"/>
      <c r="U136" s="8"/>
      <c r="V136" s="8"/>
      <c r="W136" s="8"/>
      <c r="X136" s="8">
        <f t="shared" ref="X136:X199" si="8">IF(SUM(O136:W136)=0,"",SUM(O136:W136))</f>
        <v>20</v>
      </c>
      <c r="Y136" s="39">
        <f t="shared" si="7"/>
        <v>4</v>
      </c>
      <c r="Z136" s="35">
        <v>2</v>
      </c>
      <c r="AA136" s="28"/>
      <c r="AB136" s="28">
        <f>+COUNTIFS(Causales[Causal Homologada],Causales[[#This Row],[Causal Homologada]])</f>
        <v>3</v>
      </c>
      <c r="AC136" s="28"/>
      <c r="AD136" s="28">
        <f>+COUNTIFS(Causales[Causal Homologada],Causales[[#This Row],[Causal Homologada]],Causales[Ranking],1,Causales[Dinámica],Causales[[#This Row],[Dinámica]])</f>
        <v>0</v>
      </c>
      <c r="AE136" s="28">
        <f>+COUNTIFS(Causales[Causal Homologada],Causales[[#This Row],[Causal Homologada]],Causales[Ranking],2,Causales[Dinámica],Causales[[#This Row],[Dinámica]])</f>
        <v>2</v>
      </c>
      <c r="AF136" s="28">
        <f>+Causales[[#This Row],[Conteo Rank]]*1+Causales[[#This Row],[Conteo Rank2]]*0.5</f>
        <v>1</v>
      </c>
      <c r="AG136" s="28">
        <f>+Causales[[#This Row],[Conteo Rank 1+2]]*0.8+Causales[[#This Row],[Puntaje Total]]*0.2</f>
        <v>4.8</v>
      </c>
      <c r="AH136" s="28">
        <f>+_xlfn.PERCENTRANK.INC(Causales[Puntaje Ponderado],Causales[[#This Row],[Puntaje Ponderado]],3)</f>
        <v>0.19600000000000001</v>
      </c>
      <c r="AI136" s="49" t="str">
        <f>+VLOOKUP(M136,Homolgacion9[[Causal Homologada]:[Driver]],2,0)</f>
        <v>Expansión de infraestructura productiva de tipo urbana, vial e industrial</v>
      </c>
      <c r="AJ136" s="2" t="str">
        <f t="shared" si="5"/>
        <v>Muy Baja</v>
      </c>
    </row>
    <row r="137" spans="2:36" x14ac:dyDescent="0.2">
      <c r="B137" s="1" t="s">
        <v>46</v>
      </c>
      <c r="C137" s="1" t="s">
        <v>34</v>
      </c>
      <c r="D137" s="1" t="str">
        <f>+VLOOKUP(F137,'DIV REGIONAL'!$F$4:$H$37,2,0)</f>
        <v>NORTE</v>
      </c>
      <c r="E137" s="1" t="str">
        <f>+VLOOKUP(F137,'DIV REGIONAL'!$F$4:$H$37,3,0)</f>
        <v>I. CIBAO NORTE</v>
      </c>
      <c r="F137" s="1" t="s">
        <v>219</v>
      </c>
      <c r="G137" s="2">
        <v>1</v>
      </c>
      <c r="H137" s="1" t="s">
        <v>52</v>
      </c>
      <c r="I137" s="46" t="s">
        <v>853</v>
      </c>
      <c r="J137" s="2">
        <v>5</v>
      </c>
      <c r="K137" s="1" t="s">
        <v>15</v>
      </c>
      <c r="L137" s="1" t="s">
        <v>109</v>
      </c>
      <c r="M137" s="10" t="str">
        <f>+VLOOKUP(L137,Homolgacion9[[Causal]:[Causal Homologada]],2,0)</f>
        <v>Dinámica Migratoria</v>
      </c>
      <c r="N137" s="47" t="str">
        <f>+Causales[[#This Row],[Provincia]]&amp;Causales[[#This Row],[Dinámica]]&amp;Causales[[#This Row],[Causal Homologada]]</f>
        <v>Puerto PlataCausas IndirectasDinámica Migratoria</v>
      </c>
      <c r="O137" s="8">
        <v>3</v>
      </c>
      <c r="P137" s="8">
        <v>5</v>
      </c>
      <c r="Q137" s="8">
        <v>5</v>
      </c>
      <c r="R137" s="8">
        <v>2</v>
      </c>
      <c r="S137" s="8">
        <v>2</v>
      </c>
      <c r="T137" s="8"/>
      <c r="U137" s="8"/>
      <c r="V137" s="8"/>
      <c r="W137" s="8"/>
      <c r="X137" s="8">
        <f t="shared" si="8"/>
        <v>17</v>
      </c>
      <c r="Y137" s="39">
        <f t="shared" si="7"/>
        <v>3.4</v>
      </c>
      <c r="Z137" s="35">
        <v>5</v>
      </c>
      <c r="AA137" s="28"/>
      <c r="AB137" s="28">
        <f>+COUNTIFS(Causales[Causal Homologada],Causales[[#This Row],[Causal Homologada]])</f>
        <v>21</v>
      </c>
      <c r="AC137" s="28"/>
      <c r="AD137" s="28">
        <f>+COUNTIFS(Causales[Causal Homologada],Causales[[#This Row],[Causal Homologada]],Causales[Ranking],1,Causales[Dinámica],Causales[[#This Row],[Dinámica]])</f>
        <v>6</v>
      </c>
      <c r="AE137" s="28">
        <f>+COUNTIFS(Causales[Causal Homologada],Causales[[#This Row],[Causal Homologada]],Causales[Ranking],2,Causales[Dinámica],Causales[[#This Row],[Dinámica]])</f>
        <v>3</v>
      </c>
      <c r="AF137" s="28">
        <f>+Causales[[#This Row],[Conteo Rank]]*1+Causales[[#This Row],[Conteo Rank2]]*0.5</f>
        <v>7.5</v>
      </c>
      <c r="AG137" s="28">
        <f>+Causales[[#This Row],[Conteo Rank 1+2]]*0.8+Causales[[#This Row],[Puntaje Total]]*0.2</f>
        <v>9.4</v>
      </c>
      <c r="AH137" s="28">
        <f>+_xlfn.PERCENTRANK.INC(Causales[Puntaje Ponderado],Causales[[#This Row],[Puntaje Ponderado]],3)</f>
        <v>0.439</v>
      </c>
      <c r="AI137" s="49" t="str">
        <f>+VLOOKUP(M137,Homolgacion9[[Causal Homologada]:[Driver]],2,0)</f>
        <v>Insidencia sobre los Recursos Forestales debido a la elevada migración ilegal de origen internacional</v>
      </c>
      <c r="AJ137" s="2" t="str">
        <f t="shared" ref="AJ137:AJ200" si="9">+IF(AH137&lt;=$AO$12,$AM$12,IF(AH137&lt;=$AO$11,$AM$11,IF(AH137&lt;=$AO$10,$AM$10,IF(AH137&lt;=$AO$9,$AM$9,$AM$8))))</f>
        <v>Media</v>
      </c>
    </row>
    <row r="138" spans="2:36" x14ac:dyDescent="0.2">
      <c r="B138" s="1" t="s">
        <v>46</v>
      </c>
      <c r="C138" s="1" t="s">
        <v>34</v>
      </c>
      <c r="D138" s="1" t="str">
        <f>+VLOOKUP(F138,'DIV REGIONAL'!$F$4:$H$37,2,0)</f>
        <v>NORTE</v>
      </c>
      <c r="E138" s="1" t="str">
        <f>+VLOOKUP(F138,'DIV REGIONAL'!$F$4:$H$37,3,0)</f>
        <v>I. CIBAO NORTE</v>
      </c>
      <c r="F138" s="1" t="s">
        <v>219</v>
      </c>
      <c r="G138" s="2">
        <v>1</v>
      </c>
      <c r="H138" s="1" t="s">
        <v>52</v>
      </c>
      <c r="I138" s="46" t="s">
        <v>853</v>
      </c>
      <c r="J138" s="2">
        <v>5</v>
      </c>
      <c r="K138" s="1" t="s">
        <v>15</v>
      </c>
      <c r="L138" s="1" t="s">
        <v>110</v>
      </c>
      <c r="M138" s="10" t="str">
        <f>+VLOOKUP(L138,Homolgacion9[[Causal]:[Causal Homologada]],2,0)</f>
        <v>Debilidad en las Políticas Públicas</v>
      </c>
      <c r="N138" s="47" t="str">
        <f>+Causales[[#This Row],[Provincia]]&amp;Causales[[#This Row],[Dinámica]]&amp;Causales[[#This Row],[Causal Homologada]]</f>
        <v>Puerto PlataCausas IndirectasDebilidad en las Políticas Públicas</v>
      </c>
      <c r="O138" s="8">
        <v>3</v>
      </c>
      <c r="P138" s="8">
        <v>3</v>
      </c>
      <c r="Q138" s="8">
        <v>3</v>
      </c>
      <c r="R138" s="8">
        <v>4</v>
      </c>
      <c r="S138" s="8">
        <v>1</v>
      </c>
      <c r="T138" s="8"/>
      <c r="U138" s="8"/>
      <c r="V138" s="8"/>
      <c r="W138" s="8"/>
      <c r="X138" s="8">
        <f t="shared" si="8"/>
        <v>14</v>
      </c>
      <c r="Y138" s="39">
        <f t="shared" si="7"/>
        <v>2.8</v>
      </c>
      <c r="Z138" s="35">
        <v>7</v>
      </c>
      <c r="AA138" s="28"/>
      <c r="AB138" s="28">
        <f>+COUNTIFS(Causales[Causal Homologada],Causales[[#This Row],[Causal Homologada]])</f>
        <v>50</v>
      </c>
      <c r="AC138" s="28"/>
      <c r="AD138" s="28">
        <f>+COUNTIFS(Causales[Causal Homologada],Causales[[#This Row],[Causal Homologada]],Causales[Ranking],1,Causales[Dinámica],Causales[[#This Row],[Dinámica]])</f>
        <v>8</v>
      </c>
      <c r="AE138" s="28">
        <f>+COUNTIFS(Causales[Causal Homologada],Causales[[#This Row],[Causal Homologada]],Causales[Ranking],2,Causales[Dinámica],Causales[[#This Row],[Dinámica]])</f>
        <v>8</v>
      </c>
      <c r="AF138" s="28">
        <f>+Causales[[#This Row],[Conteo Rank]]*1+Causales[[#This Row],[Conteo Rank2]]*0.5</f>
        <v>12</v>
      </c>
      <c r="AG138" s="28">
        <f>+Causales[[#This Row],[Conteo Rank 1+2]]*0.8+Causales[[#This Row],[Puntaje Total]]*0.2</f>
        <v>12.400000000000002</v>
      </c>
      <c r="AH138" s="28">
        <f>+_xlfn.PERCENTRANK.INC(Causales[Puntaje Ponderado],Causales[[#This Row],[Puntaje Ponderado]],3)</f>
        <v>0.67</v>
      </c>
      <c r="AI138" s="49" t="str">
        <f>+VLOOKUP(M138,Homolgacion9[[Causal Homologada]:[Driver]],2,0)</f>
        <v>Debilidad institucional para la gestión forestal y ausencia de ley sectorial forestal y otras leyes asociadas a la gestión del sector</v>
      </c>
      <c r="AJ138" s="2" t="str">
        <f t="shared" si="9"/>
        <v>Alta</v>
      </c>
    </row>
    <row r="139" spans="2:36" x14ac:dyDescent="0.2">
      <c r="B139" s="1" t="s">
        <v>46</v>
      </c>
      <c r="C139" s="1" t="s">
        <v>34</v>
      </c>
      <c r="D139" s="1" t="str">
        <f>+VLOOKUP(F139,'DIV REGIONAL'!$F$4:$H$37,2,0)</f>
        <v>NORTE</v>
      </c>
      <c r="E139" s="1" t="str">
        <f>+VLOOKUP(F139,'DIV REGIONAL'!$F$4:$H$37,3,0)</f>
        <v>I. CIBAO NORTE</v>
      </c>
      <c r="F139" s="1" t="s">
        <v>219</v>
      </c>
      <c r="G139" s="2">
        <v>1</v>
      </c>
      <c r="H139" s="1" t="s">
        <v>52</v>
      </c>
      <c r="I139" s="46" t="s">
        <v>853</v>
      </c>
      <c r="J139" s="2">
        <v>5</v>
      </c>
      <c r="K139" s="1" t="s">
        <v>15</v>
      </c>
      <c r="L139" s="1" t="s">
        <v>111</v>
      </c>
      <c r="M139" s="10" t="str">
        <f>+VLOOKUP(L139,Homolgacion9[[Causal]:[Causal Homologada]],2,0)</f>
        <v>Incumplimiento Legislación Vigente</v>
      </c>
      <c r="N139" s="47" t="str">
        <f>+Causales[[#This Row],[Provincia]]&amp;Causales[[#This Row],[Dinámica]]&amp;Causales[[#This Row],[Causal Homologada]]</f>
        <v>Puerto PlataCausas IndirectasIncumplimiento Legislación Vigente</v>
      </c>
      <c r="O139" s="14">
        <v>2</v>
      </c>
      <c r="P139" s="8">
        <v>5</v>
      </c>
      <c r="Q139" s="8">
        <v>4</v>
      </c>
      <c r="R139" s="8">
        <v>5</v>
      </c>
      <c r="S139" s="8">
        <v>4</v>
      </c>
      <c r="T139" s="8"/>
      <c r="U139" s="8"/>
      <c r="V139" s="8"/>
      <c r="W139" s="8"/>
      <c r="X139" s="8">
        <f t="shared" si="8"/>
        <v>20</v>
      </c>
      <c r="Y139" s="39">
        <f>+IFERROR(X139/COUNT(O139:W139),"")</f>
        <v>4</v>
      </c>
      <c r="Z139" s="35">
        <v>2</v>
      </c>
      <c r="AA139" s="28"/>
      <c r="AB139" s="28">
        <f>+COUNTIFS(Causales[Causal Homologada],Causales[[#This Row],[Causal Homologada]])</f>
        <v>3</v>
      </c>
      <c r="AC139" s="28"/>
      <c r="AD139" s="28">
        <f>+COUNTIFS(Causales[Causal Homologada],Causales[[#This Row],[Causal Homologada]],Causales[Ranking],1,Causales[Dinámica],Causales[[#This Row],[Dinámica]])</f>
        <v>0</v>
      </c>
      <c r="AE139" s="28">
        <f>+COUNTIFS(Causales[Causal Homologada],Causales[[#This Row],[Causal Homologada]],Causales[Ranking],2,Causales[Dinámica],Causales[[#This Row],[Dinámica]])</f>
        <v>2</v>
      </c>
      <c r="AF139" s="28">
        <f>+Causales[[#This Row],[Conteo Rank]]*1+Causales[[#This Row],[Conteo Rank2]]*0.5</f>
        <v>1</v>
      </c>
      <c r="AG139" s="28">
        <f>+Causales[[#This Row],[Conteo Rank 1+2]]*0.8+Causales[[#This Row],[Puntaje Total]]*0.2</f>
        <v>4.8</v>
      </c>
      <c r="AH139" s="28">
        <f>+_xlfn.PERCENTRANK.INC(Causales[Puntaje Ponderado],Causales[[#This Row],[Puntaje Ponderado]],3)</f>
        <v>0.19600000000000001</v>
      </c>
      <c r="AI139" s="49" t="str">
        <f>+VLOOKUP(M139,Homolgacion9[[Causal Homologada]:[Driver]],2,0)</f>
        <v>Debilidad institucional para la gestión forestal y ausencia de ley sectorial forestal y otras leyes asociadas a la gestión del sector</v>
      </c>
      <c r="AJ139" s="2" t="str">
        <f t="shared" si="9"/>
        <v>Muy Baja</v>
      </c>
    </row>
    <row r="140" spans="2:36" x14ac:dyDescent="0.2">
      <c r="B140" s="6" t="s">
        <v>46</v>
      </c>
      <c r="C140" s="6" t="s">
        <v>34</v>
      </c>
      <c r="D140" s="6" t="str">
        <f>+VLOOKUP(F140,'DIV REGIONAL'!$F$4:$H$37,2,0)</f>
        <v>NORTE</v>
      </c>
      <c r="E140" s="6" t="str">
        <f>+VLOOKUP(F140,'DIV REGIONAL'!$F$4:$H$37,3,0)</f>
        <v>I. CIBAO NORTE</v>
      </c>
      <c r="F140" s="6" t="s">
        <v>34</v>
      </c>
      <c r="G140" s="7">
        <v>2</v>
      </c>
      <c r="H140" s="6" t="s">
        <v>33</v>
      </c>
      <c r="I140" s="46" t="s">
        <v>854</v>
      </c>
      <c r="J140" s="7">
        <v>6.0000000000000009</v>
      </c>
      <c r="K140" s="6" t="s">
        <v>3</v>
      </c>
      <c r="L140" s="6" t="s">
        <v>4</v>
      </c>
      <c r="M140" s="10" t="str">
        <f>+VLOOKUP(L140,Homolgacion9[[Causal]:[Causal Homologada]],2,0)</f>
        <v>Agricultura Comercial</v>
      </c>
      <c r="N140" s="47" t="str">
        <f>+Causales[[#This Row],[Provincia]]&amp;Causales[[#This Row],[Dinámica]]&amp;Causales[[#This Row],[Causal Homologada]]</f>
        <v>SantiagoDeforestaciónAgricultura Comercial</v>
      </c>
      <c r="O140" s="7">
        <v>1</v>
      </c>
      <c r="P140" s="7">
        <v>1</v>
      </c>
      <c r="Q140" s="7">
        <v>1</v>
      </c>
      <c r="R140" s="7">
        <v>1</v>
      </c>
      <c r="S140" s="7">
        <v>2</v>
      </c>
      <c r="T140" s="7">
        <v>1</v>
      </c>
      <c r="U140" s="7">
        <v>2</v>
      </c>
      <c r="V140" s="7"/>
      <c r="W140" s="7"/>
      <c r="X140" s="7">
        <f t="shared" si="8"/>
        <v>9</v>
      </c>
      <c r="Y140" s="38">
        <f t="shared" si="7"/>
        <v>1.2857142857142858</v>
      </c>
      <c r="Z140" s="32">
        <v>7</v>
      </c>
      <c r="AA140" s="28"/>
      <c r="AB140" s="28">
        <f>+COUNTIFS(Causales[Causal Homologada],Causales[[#This Row],[Causal Homologada]])</f>
        <v>30</v>
      </c>
      <c r="AC140" s="28"/>
      <c r="AD140" s="28">
        <f>+COUNTIFS(Causales[Causal Homologada],Causales[[#This Row],[Causal Homologada]],Causales[Ranking],1,Causales[Dinámica],Causales[[#This Row],[Dinámica]])</f>
        <v>7</v>
      </c>
      <c r="AE140" s="28">
        <f>+COUNTIFS(Causales[Causal Homologada],Causales[[#This Row],[Causal Homologada]],Causales[Ranking],2,Causales[Dinámica],Causales[[#This Row],[Dinámica]])</f>
        <v>9</v>
      </c>
      <c r="AF140" s="28">
        <f>+Causales[[#This Row],[Conteo Rank]]*1+Causales[[#This Row],[Conteo Rank2]]*0.5</f>
        <v>11.5</v>
      </c>
      <c r="AG140" s="28">
        <f>+Causales[[#This Row],[Conteo Rank 1+2]]*0.8+Causales[[#This Row],[Puntaje Total]]*0.2</f>
        <v>11.000000000000002</v>
      </c>
      <c r="AH140" s="28">
        <f>+_xlfn.PERCENTRANK.INC(Causales[Puntaje Ponderado],Causales[[#This Row],[Puntaje Ponderado]],3)</f>
        <v>0.54400000000000004</v>
      </c>
      <c r="AI140" s="49" t="str">
        <f>+VLOOKUP(M140,Homolgacion9[[Causal Homologada]:[Driver]],2,0)</f>
        <v>Manejo y uso insustentable de las tierras para producción agrícola</v>
      </c>
      <c r="AJ140" s="2" t="str">
        <f t="shared" si="9"/>
        <v>Media</v>
      </c>
    </row>
    <row r="141" spans="2:36" x14ac:dyDescent="0.2">
      <c r="B141" s="1" t="s">
        <v>46</v>
      </c>
      <c r="C141" s="1" t="s">
        <v>34</v>
      </c>
      <c r="D141" s="1" t="str">
        <f>+VLOOKUP(F141,'DIV REGIONAL'!$F$4:$H$37,2,0)</f>
        <v>NORTE</v>
      </c>
      <c r="E141" s="1" t="str">
        <f>+VLOOKUP(F141,'DIV REGIONAL'!$F$4:$H$37,3,0)</f>
        <v>I. CIBAO NORTE</v>
      </c>
      <c r="F141" s="1" t="s">
        <v>34</v>
      </c>
      <c r="G141" s="2">
        <v>2</v>
      </c>
      <c r="H141" s="1" t="s">
        <v>33</v>
      </c>
      <c r="I141" s="46" t="s">
        <v>854</v>
      </c>
      <c r="J141" s="2">
        <v>6.0000000000000009</v>
      </c>
      <c r="K141" s="1" t="s">
        <v>3</v>
      </c>
      <c r="L141" s="1" t="s">
        <v>5</v>
      </c>
      <c r="M141" s="10" t="str">
        <f>+VLOOKUP(L141,Homolgacion9[[Causal]:[Causal Homologada]],2,0)</f>
        <v>Agricultura migratoria/subsistencia</v>
      </c>
      <c r="N141" s="47" t="str">
        <f>+Causales[[#This Row],[Provincia]]&amp;Causales[[#This Row],[Dinámica]]&amp;Causales[[#This Row],[Causal Homologada]]</f>
        <v>SantiagoDeforestaciónAgricultura migratoria/subsistencia</v>
      </c>
      <c r="O141" s="8">
        <v>5</v>
      </c>
      <c r="P141" s="8">
        <v>4</v>
      </c>
      <c r="Q141" s="8">
        <v>4</v>
      </c>
      <c r="R141" s="8">
        <v>4</v>
      </c>
      <c r="S141" s="8">
        <v>4</v>
      </c>
      <c r="T141" s="8">
        <v>3</v>
      </c>
      <c r="U141" s="8">
        <v>4</v>
      </c>
      <c r="V141" s="8"/>
      <c r="W141" s="8"/>
      <c r="X141" s="8">
        <f t="shared" si="8"/>
        <v>28</v>
      </c>
      <c r="Y141" s="39">
        <f t="shared" si="7"/>
        <v>4</v>
      </c>
      <c r="Z141" s="34">
        <v>2</v>
      </c>
      <c r="AA141" s="28"/>
      <c r="AB141" s="28">
        <f>+COUNTIFS(Causales[Causal Homologada],Causales[[#This Row],[Causal Homologada]])</f>
        <v>37</v>
      </c>
      <c r="AC141" s="28"/>
      <c r="AD141" s="28">
        <f>+COUNTIFS(Causales[Causal Homologada],Causales[[#This Row],[Causal Homologada]],Causales[Ranking],1,Causales[Dinámica],Causales[[#This Row],[Dinámica]])</f>
        <v>3</v>
      </c>
      <c r="AE141" s="28">
        <f>+COUNTIFS(Causales[Causal Homologada],Causales[[#This Row],[Causal Homologada]],Causales[Ranking],2,Causales[Dinámica],Causales[[#This Row],[Dinámica]])</f>
        <v>11</v>
      </c>
      <c r="AF141" s="28">
        <f>+Causales[[#This Row],[Conteo Rank]]*1+Causales[[#This Row],[Conteo Rank2]]*0.5</f>
        <v>8.5</v>
      </c>
      <c r="AG141" s="28">
        <f>+Causales[[#This Row],[Conteo Rank 1+2]]*0.8+Causales[[#This Row],[Puntaje Total]]*0.2</f>
        <v>12.400000000000002</v>
      </c>
      <c r="AH141" s="28">
        <f>+_xlfn.PERCENTRANK.INC(Causales[Puntaje Ponderado],Causales[[#This Row],[Puntaje Ponderado]],3)</f>
        <v>0.67</v>
      </c>
      <c r="AI141" s="49" t="str">
        <f>+VLOOKUP(M141,Homolgacion9[[Causal Homologada]:[Driver]],2,0)</f>
        <v>Manejo y uso insustentable de las tierras para producción agrícola</v>
      </c>
      <c r="AJ141" s="2" t="str">
        <f t="shared" si="9"/>
        <v>Alta</v>
      </c>
    </row>
    <row r="142" spans="2:36" x14ac:dyDescent="0.2">
      <c r="B142" s="1" t="s">
        <v>46</v>
      </c>
      <c r="C142" s="1" t="s">
        <v>34</v>
      </c>
      <c r="D142" s="1" t="str">
        <f>+VLOOKUP(F142,'DIV REGIONAL'!$F$4:$H$37,2,0)</f>
        <v>NORTE</v>
      </c>
      <c r="E142" s="1" t="str">
        <f>+VLOOKUP(F142,'DIV REGIONAL'!$F$4:$H$37,3,0)</f>
        <v>I. CIBAO NORTE</v>
      </c>
      <c r="F142" s="1" t="s">
        <v>34</v>
      </c>
      <c r="G142" s="2">
        <v>2</v>
      </c>
      <c r="H142" s="1" t="s">
        <v>33</v>
      </c>
      <c r="I142" s="46" t="s">
        <v>854</v>
      </c>
      <c r="J142" s="2">
        <v>6.0000000000000009</v>
      </c>
      <c r="K142" s="1" t="s">
        <v>3</v>
      </c>
      <c r="L142" s="1" t="s">
        <v>6</v>
      </c>
      <c r="M142" s="10" t="str">
        <f>+VLOOKUP(L142,Homolgacion9[[Causal]:[Causal Homologada]],2,0)</f>
        <v xml:space="preserve">Tala Ilegal de Bosque Natural </v>
      </c>
      <c r="N142" s="47" t="str">
        <f>+Causales[[#This Row],[Provincia]]&amp;Causales[[#This Row],[Dinámica]]&amp;Causales[[#This Row],[Causal Homologada]]</f>
        <v xml:space="preserve">SantiagoDeforestaciónTala Ilegal de Bosque Natural </v>
      </c>
      <c r="O142" s="8">
        <v>4</v>
      </c>
      <c r="P142" s="8">
        <v>3</v>
      </c>
      <c r="Q142" s="8">
        <v>4</v>
      </c>
      <c r="R142" s="8">
        <v>4</v>
      </c>
      <c r="S142" s="8">
        <v>3</v>
      </c>
      <c r="T142" s="8">
        <v>3</v>
      </c>
      <c r="U142" s="8">
        <v>3</v>
      </c>
      <c r="V142" s="8"/>
      <c r="W142" s="8"/>
      <c r="X142" s="8">
        <f t="shared" si="8"/>
        <v>24</v>
      </c>
      <c r="Y142" s="39">
        <f t="shared" si="7"/>
        <v>3.4285714285714284</v>
      </c>
      <c r="Z142" s="34">
        <v>3</v>
      </c>
      <c r="AA142" s="28"/>
      <c r="AB142" s="28">
        <f>+COUNTIFS(Causales[Causal Homologada],Causales[[#This Row],[Causal Homologada]])</f>
        <v>34</v>
      </c>
      <c r="AC142" s="28"/>
      <c r="AD142" s="28">
        <f>+COUNTIFS(Causales[Causal Homologada],Causales[[#This Row],[Causal Homologada]],Causales[Ranking],1,Causales[Dinámica],Causales[[#This Row],[Dinámica]])</f>
        <v>10</v>
      </c>
      <c r="AE142" s="28">
        <f>+COUNTIFS(Causales[Causal Homologada],Causales[[#This Row],[Causal Homologada]],Causales[Ranking],2,Causales[Dinámica],Causales[[#This Row],[Dinámica]])</f>
        <v>3</v>
      </c>
      <c r="AF142" s="28">
        <f>+Causales[[#This Row],[Conteo Rank]]*1+Causales[[#This Row],[Conteo Rank2]]*0.5</f>
        <v>11.5</v>
      </c>
      <c r="AG142" s="28">
        <f>+Causales[[#This Row],[Conteo Rank 1+2]]*0.8+Causales[[#This Row],[Puntaje Total]]*0.2</f>
        <v>14.000000000000002</v>
      </c>
      <c r="AH142" s="28">
        <f>+_xlfn.PERCENTRANK.INC(Causales[Puntaje Ponderado],Causales[[#This Row],[Puntaje Ponderado]],3)</f>
        <v>0.83599999999999997</v>
      </c>
      <c r="AI142" s="49" t="str">
        <f>+VLOOKUP(M142,Homolgacion9[[Causal Homologada]:[Driver]],2,0)</f>
        <v>Manejo y uso insustentable de las tierras forestales</v>
      </c>
      <c r="AJ142" s="2" t="str">
        <f t="shared" si="9"/>
        <v>Muy Alta</v>
      </c>
    </row>
    <row r="143" spans="2:36" x14ac:dyDescent="0.2">
      <c r="B143" s="1" t="s">
        <v>46</v>
      </c>
      <c r="C143" s="1" t="s">
        <v>34</v>
      </c>
      <c r="D143" s="1" t="str">
        <f>+VLOOKUP(F143,'DIV REGIONAL'!$F$4:$H$37,2,0)</f>
        <v>NORTE</v>
      </c>
      <c r="E143" s="1" t="str">
        <f>+VLOOKUP(F143,'DIV REGIONAL'!$F$4:$H$37,3,0)</f>
        <v>I. CIBAO NORTE</v>
      </c>
      <c r="F143" s="1" t="s">
        <v>34</v>
      </c>
      <c r="G143" s="2">
        <v>2</v>
      </c>
      <c r="H143" s="1" t="s">
        <v>33</v>
      </c>
      <c r="I143" s="46" t="s">
        <v>854</v>
      </c>
      <c r="J143" s="2">
        <v>6.0000000000000009</v>
      </c>
      <c r="K143" s="1" t="s">
        <v>3</v>
      </c>
      <c r="L143" s="1" t="s">
        <v>7</v>
      </c>
      <c r="M143" s="10" t="str">
        <f>+VLOOKUP(L143,Homolgacion9[[Causal]:[Causal Homologada]],2,0)</f>
        <v>Infraestructura</v>
      </c>
      <c r="N143" s="47" t="str">
        <f>+Causales[[#This Row],[Provincia]]&amp;Causales[[#This Row],[Dinámica]]&amp;Causales[[#This Row],[Causal Homologada]]</f>
        <v>SantiagoDeforestaciónInfraestructura</v>
      </c>
      <c r="O143" s="8">
        <v>2</v>
      </c>
      <c r="P143" s="8">
        <v>2</v>
      </c>
      <c r="Q143" s="8">
        <v>1</v>
      </c>
      <c r="R143" s="8">
        <v>2</v>
      </c>
      <c r="S143" s="8">
        <v>1</v>
      </c>
      <c r="T143" s="8">
        <v>1</v>
      </c>
      <c r="U143" s="8">
        <v>1</v>
      </c>
      <c r="V143" s="8"/>
      <c r="W143" s="8"/>
      <c r="X143" s="8">
        <f t="shared" si="8"/>
        <v>10</v>
      </c>
      <c r="Y143" s="39">
        <f t="shared" si="7"/>
        <v>1.4285714285714286</v>
      </c>
      <c r="Z143" s="34">
        <v>6</v>
      </c>
      <c r="AA143" s="28"/>
      <c r="AB143" s="28">
        <f>+COUNTIFS(Causales[Causal Homologada],Causales[[#This Row],[Causal Homologada]])</f>
        <v>27</v>
      </c>
      <c r="AC143" s="28"/>
      <c r="AD143" s="28">
        <f>+COUNTIFS(Causales[Causal Homologada],Causales[[#This Row],[Causal Homologada]],Causales[Ranking],1,Causales[Dinámica],Causales[[#This Row],[Dinámica]])</f>
        <v>0</v>
      </c>
      <c r="AE143" s="28">
        <f>+COUNTIFS(Causales[Causal Homologada],Causales[[#This Row],[Causal Homologada]],Causales[Ranking],2,Causales[Dinámica],Causales[[#This Row],[Dinámica]])</f>
        <v>1</v>
      </c>
      <c r="AF143" s="28">
        <f>+Causales[[#This Row],[Conteo Rank]]*1+Causales[[#This Row],[Conteo Rank2]]*0.5</f>
        <v>0.5</v>
      </c>
      <c r="AG143" s="28">
        <f>+Causales[[#This Row],[Conteo Rank 1+2]]*0.8+Causales[[#This Row],[Puntaje Total]]*0.2</f>
        <v>2.4</v>
      </c>
      <c r="AH143" s="28">
        <f>+_xlfn.PERCENTRANK.INC(Causales[Puntaje Ponderado],Causales[[#This Row],[Puntaje Ponderado]],3)</f>
        <v>4.2000000000000003E-2</v>
      </c>
      <c r="AI143" s="49" t="str">
        <f>+VLOOKUP(M143,Homolgacion9[[Causal Homologada]:[Driver]],2,0)</f>
        <v>Expansión de infraestructura productiva de tipo urbana, vial e industrial</v>
      </c>
      <c r="AJ143" s="2" t="str">
        <f t="shared" si="9"/>
        <v>Muy Baja</v>
      </c>
    </row>
    <row r="144" spans="2:36" x14ac:dyDescent="0.2">
      <c r="B144" s="1" t="s">
        <v>46</v>
      </c>
      <c r="C144" s="1" t="s">
        <v>34</v>
      </c>
      <c r="D144" s="1" t="str">
        <f>+VLOOKUP(F144,'DIV REGIONAL'!$F$4:$H$37,2,0)</f>
        <v>NORTE</v>
      </c>
      <c r="E144" s="1" t="str">
        <f>+VLOOKUP(F144,'DIV REGIONAL'!$F$4:$H$37,3,0)</f>
        <v>I. CIBAO NORTE</v>
      </c>
      <c r="F144" s="1" t="s">
        <v>34</v>
      </c>
      <c r="G144" s="2">
        <v>2</v>
      </c>
      <c r="H144" s="1" t="s">
        <v>33</v>
      </c>
      <c r="I144" s="46" t="s">
        <v>854</v>
      </c>
      <c r="J144" s="2">
        <v>6.0000000000000009</v>
      </c>
      <c r="K144" s="1" t="s">
        <v>3</v>
      </c>
      <c r="L144" s="1" t="s">
        <v>112</v>
      </c>
      <c r="M144" s="10" t="str">
        <f>+VLOOKUP(L144,Homolgacion9[[Causal]:[Causal Homologada]],2,0)</f>
        <v>Ganadería Comercial</v>
      </c>
      <c r="N144" s="47" t="str">
        <f>+Causales[[#This Row],[Provincia]]&amp;Causales[[#This Row],[Dinámica]]&amp;Causales[[#This Row],[Causal Homologada]]</f>
        <v>SantiagoDeforestaciónGanadería Comercial</v>
      </c>
      <c r="O144" s="8">
        <v>5</v>
      </c>
      <c r="P144" s="8">
        <v>5</v>
      </c>
      <c r="Q144" s="8">
        <v>5</v>
      </c>
      <c r="R144" s="8">
        <v>5</v>
      </c>
      <c r="S144" s="8">
        <v>4</v>
      </c>
      <c r="T144" s="8">
        <v>5</v>
      </c>
      <c r="U144" s="8">
        <v>5</v>
      </c>
      <c r="V144" s="8"/>
      <c r="W144" s="8"/>
      <c r="X144" s="8">
        <f t="shared" si="8"/>
        <v>34</v>
      </c>
      <c r="Y144" s="39">
        <f t="shared" si="7"/>
        <v>4.8571428571428568</v>
      </c>
      <c r="Z144" s="34">
        <v>1</v>
      </c>
      <c r="AA144" s="28"/>
      <c r="AB144" s="28">
        <f>+COUNTIFS(Causales[Causal Homologada],Causales[[#This Row],[Causal Homologada]])</f>
        <v>28</v>
      </c>
      <c r="AC144" s="28"/>
      <c r="AD144" s="28">
        <f>+COUNTIFS(Causales[Causal Homologada],Causales[[#This Row],[Causal Homologada]],Causales[Ranking],1,Causales[Dinámica],Causales[[#This Row],[Dinámica]])</f>
        <v>11</v>
      </c>
      <c r="AE144" s="28">
        <f>+COUNTIFS(Causales[Causal Homologada],Causales[[#This Row],[Causal Homologada]],Causales[Ranking],2,Causales[Dinámica],Causales[[#This Row],[Dinámica]])</f>
        <v>3</v>
      </c>
      <c r="AF144" s="28">
        <f>+Causales[[#This Row],[Conteo Rank]]*1+Causales[[#This Row],[Conteo Rank2]]*0.5</f>
        <v>12.5</v>
      </c>
      <c r="AG144" s="28">
        <f>+Causales[[#This Row],[Conteo Rank 1+2]]*0.8+Causales[[#This Row],[Puntaje Total]]*0.2</f>
        <v>16.8</v>
      </c>
      <c r="AH144" s="28">
        <f>+_xlfn.PERCENTRANK.INC(Causales[Puntaje Ponderado],Causales[[#This Row],[Puntaje Ponderado]],3)</f>
        <v>0.97799999999999998</v>
      </c>
      <c r="AI144" s="49" t="str">
        <f>+VLOOKUP(M144,Homolgacion9[[Causal Homologada]:[Driver]],2,0)</f>
        <v>Manejo y uso insustentable de las tierras para producción ganadera</v>
      </c>
      <c r="AJ144" s="2" t="str">
        <f t="shared" si="9"/>
        <v>Muy Alta</v>
      </c>
    </row>
    <row r="145" spans="2:36" x14ac:dyDescent="0.2">
      <c r="B145" s="1" t="s">
        <v>46</v>
      </c>
      <c r="C145" s="1" t="s">
        <v>34</v>
      </c>
      <c r="D145" s="1" t="str">
        <f>+VLOOKUP(F145,'DIV REGIONAL'!$F$4:$H$37,2,0)</f>
        <v>NORTE</v>
      </c>
      <c r="E145" s="1" t="str">
        <f>+VLOOKUP(F145,'DIV REGIONAL'!$F$4:$H$37,3,0)</f>
        <v>I. CIBAO NORTE</v>
      </c>
      <c r="F145" s="1" t="s">
        <v>34</v>
      </c>
      <c r="G145" s="2">
        <v>2</v>
      </c>
      <c r="H145" s="1" t="s">
        <v>33</v>
      </c>
      <c r="I145" s="46" t="s">
        <v>854</v>
      </c>
      <c r="J145" s="2">
        <v>6.0000000000000009</v>
      </c>
      <c r="K145" s="1" t="s">
        <v>3</v>
      </c>
      <c r="L145" s="1" t="s">
        <v>113</v>
      </c>
      <c r="M145" s="10" t="str">
        <f>+VLOOKUP(L145,Homolgacion9[[Causal]:[Causal Homologada]],2,0)</f>
        <v>Incendios Alta Intensidad</v>
      </c>
      <c r="N145" s="47" t="str">
        <f>+Causales[[#This Row],[Provincia]]&amp;Causales[[#This Row],[Dinámica]]&amp;Causales[[#This Row],[Causal Homologada]]</f>
        <v>SantiagoDeforestaciónIncendios Alta Intensidad</v>
      </c>
      <c r="O145" s="8">
        <v>2</v>
      </c>
      <c r="P145" s="8">
        <v>4</v>
      </c>
      <c r="Q145" s="8">
        <v>4</v>
      </c>
      <c r="R145" s="8">
        <v>2</v>
      </c>
      <c r="S145" s="8">
        <v>4</v>
      </c>
      <c r="T145" s="8">
        <v>3</v>
      </c>
      <c r="U145" s="8">
        <v>3</v>
      </c>
      <c r="V145" s="8"/>
      <c r="W145" s="8"/>
      <c r="X145" s="8">
        <f t="shared" si="8"/>
        <v>22</v>
      </c>
      <c r="Y145" s="39">
        <f t="shared" si="7"/>
        <v>3.1428571428571428</v>
      </c>
      <c r="Z145" s="34">
        <v>4</v>
      </c>
      <c r="AA145" s="28"/>
      <c r="AB145" s="28">
        <f>+COUNTIFS(Causales[Causal Homologada],Causales[[#This Row],[Causal Homologada]])</f>
        <v>18</v>
      </c>
      <c r="AC145" s="28"/>
      <c r="AD145" s="28">
        <f>+COUNTIFS(Causales[Causal Homologada],Causales[[#This Row],[Causal Homologada]],Causales[Ranking],1,Causales[Dinámica],Causales[[#This Row],[Dinámica]])</f>
        <v>0</v>
      </c>
      <c r="AE145" s="28">
        <f>+COUNTIFS(Causales[Causal Homologada],Causales[[#This Row],[Causal Homologada]],Causales[Ranking],2,Causales[Dinámica],Causales[[#This Row],[Dinámica]])</f>
        <v>2</v>
      </c>
      <c r="AF145" s="28">
        <f>+Causales[[#This Row],[Conteo Rank]]*1+Causales[[#This Row],[Conteo Rank2]]*0.5</f>
        <v>1</v>
      </c>
      <c r="AG145" s="28">
        <f>+Causales[[#This Row],[Conteo Rank 1+2]]*0.8+Causales[[#This Row],[Puntaje Total]]*0.2</f>
        <v>5.2</v>
      </c>
      <c r="AH145" s="28">
        <f>+_xlfn.PERCENTRANK.INC(Causales[Puntaje Ponderado],Causales[[#This Row],[Puntaje Ponderado]],3)</f>
        <v>0.214</v>
      </c>
      <c r="AI145" s="49" t="str">
        <f>+VLOOKUP(M145,Homolgacion9[[Causal Homologada]:[Driver]],2,0)</f>
        <v>Incendios Forestales</v>
      </c>
      <c r="AJ145" s="2" t="str">
        <f t="shared" si="9"/>
        <v>Baja</v>
      </c>
    </row>
    <row r="146" spans="2:36" x14ac:dyDescent="0.2">
      <c r="B146" s="1" t="s">
        <v>46</v>
      </c>
      <c r="C146" s="1" t="s">
        <v>34</v>
      </c>
      <c r="D146" s="1" t="str">
        <f>+VLOOKUP(F146,'DIV REGIONAL'!$F$4:$H$37,2,0)</f>
        <v>NORTE</v>
      </c>
      <c r="E146" s="1" t="str">
        <f>+VLOOKUP(F146,'DIV REGIONAL'!$F$4:$H$37,3,0)</f>
        <v>I. CIBAO NORTE</v>
      </c>
      <c r="F146" s="1" t="s">
        <v>34</v>
      </c>
      <c r="G146" s="2">
        <v>2</v>
      </c>
      <c r="H146" s="1" t="s">
        <v>33</v>
      </c>
      <c r="I146" s="46" t="s">
        <v>854</v>
      </c>
      <c r="J146" s="2">
        <v>6.0000000000000009</v>
      </c>
      <c r="K146" s="1" t="s">
        <v>3</v>
      </c>
      <c r="L146" s="1" t="s">
        <v>61</v>
      </c>
      <c r="M146" s="10" t="str">
        <f>+VLOOKUP(L146,Homolgacion9[[Causal]:[Causal Homologada]],2,0)</f>
        <v>Minería a cielo abierto</v>
      </c>
      <c r="N146" s="47" t="str">
        <f>+Causales[[#This Row],[Provincia]]&amp;Causales[[#This Row],[Dinámica]]&amp;Causales[[#This Row],[Causal Homologada]]</f>
        <v>SantiagoDeforestaciónMinería a cielo abierto</v>
      </c>
      <c r="O146" s="8">
        <v>2</v>
      </c>
      <c r="P146" s="8">
        <v>1</v>
      </c>
      <c r="Q146" s="8">
        <v>4</v>
      </c>
      <c r="R146" s="8">
        <v>3</v>
      </c>
      <c r="S146" s="8">
        <v>2</v>
      </c>
      <c r="T146" s="8">
        <v>3</v>
      </c>
      <c r="U146" s="8">
        <v>3</v>
      </c>
      <c r="V146" s="8"/>
      <c r="W146" s="8"/>
      <c r="X146" s="8">
        <f t="shared" si="8"/>
        <v>18</v>
      </c>
      <c r="Y146" s="39">
        <f t="shared" si="7"/>
        <v>2.5714285714285716</v>
      </c>
      <c r="Z146" s="34">
        <v>5</v>
      </c>
      <c r="AA146" s="28"/>
      <c r="AB146" s="28">
        <f>+COUNTIFS(Causales[Causal Homologada],Causales[[#This Row],[Causal Homologada]])</f>
        <v>24</v>
      </c>
      <c r="AC146" s="28"/>
      <c r="AD146" s="28">
        <f>+COUNTIFS(Causales[Causal Homologada],Causales[[#This Row],[Causal Homologada]],Causales[Ranking],1,Causales[Dinámica],Causales[[#This Row],[Dinámica]])</f>
        <v>4</v>
      </c>
      <c r="AE146" s="28">
        <f>+COUNTIFS(Causales[Causal Homologada],Causales[[#This Row],[Causal Homologada]],Causales[Ranking],2,Causales[Dinámica],Causales[[#This Row],[Dinámica]])</f>
        <v>3</v>
      </c>
      <c r="AF146" s="28">
        <f>+Causales[[#This Row],[Conteo Rank]]*1+Causales[[#This Row],[Conteo Rank2]]*0.5</f>
        <v>5.5</v>
      </c>
      <c r="AG146" s="28">
        <f>+Causales[[#This Row],[Conteo Rank 1+2]]*0.8+Causales[[#This Row],[Puntaje Total]]*0.2</f>
        <v>8</v>
      </c>
      <c r="AH146" s="28">
        <f>+_xlfn.PERCENTRANK.INC(Causales[Puntaje Ponderado],Causales[[#This Row],[Puntaje Ponderado]],3)</f>
        <v>0.36199999999999999</v>
      </c>
      <c r="AI146" s="49" t="str">
        <f>+VLOOKUP(M146,Homolgacion9[[Causal Homologada]:[Driver]],2,0)</f>
        <v>Minería a cielo abierto</v>
      </c>
      <c r="AJ146" s="2" t="str">
        <f t="shared" si="9"/>
        <v>Baja</v>
      </c>
    </row>
    <row r="147" spans="2:36" x14ac:dyDescent="0.2">
      <c r="B147" s="1" t="s">
        <v>46</v>
      </c>
      <c r="C147" s="1" t="s">
        <v>34</v>
      </c>
      <c r="D147" s="1" t="str">
        <f>+VLOOKUP(F147,'DIV REGIONAL'!$F$4:$H$37,2,0)</f>
        <v>NORTE</v>
      </c>
      <c r="E147" s="1" t="str">
        <f>+VLOOKUP(F147,'DIV REGIONAL'!$F$4:$H$37,3,0)</f>
        <v>I. CIBAO NORTE</v>
      </c>
      <c r="F147" s="1" t="s">
        <v>34</v>
      </c>
      <c r="G147" s="2">
        <v>2</v>
      </c>
      <c r="H147" s="1" t="s">
        <v>33</v>
      </c>
      <c r="I147" s="46" t="s">
        <v>854</v>
      </c>
      <c r="J147" s="2">
        <v>6.0000000000000009</v>
      </c>
      <c r="K147" s="1" t="s">
        <v>10</v>
      </c>
      <c r="L147" s="1" t="s">
        <v>14</v>
      </c>
      <c r="M147" s="10" t="str">
        <f>+VLOOKUP(L147,Homolgacion9[[Causal]:[Causal Homologada]],2,0)</f>
        <v>Planes de Manejo mal gestionados/mal ejecutados</v>
      </c>
      <c r="N147" s="47" t="str">
        <f>+Causales[[#This Row],[Provincia]]&amp;Causales[[#This Row],[Dinámica]]&amp;Causales[[#This Row],[Causal Homologada]]</f>
        <v>SantiagoDegradaciónPlanes de Manejo mal gestionados/mal ejecutados</v>
      </c>
      <c r="O147" s="8">
        <v>4</v>
      </c>
      <c r="P147" s="8">
        <v>3</v>
      </c>
      <c r="Q147" s="8">
        <v>3</v>
      </c>
      <c r="R147" s="8">
        <v>3</v>
      </c>
      <c r="S147" s="8">
        <v>3</v>
      </c>
      <c r="T147" s="8">
        <v>3</v>
      </c>
      <c r="U147" s="8"/>
      <c r="V147" s="8"/>
      <c r="W147" s="8"/>
      <c r="X147" s="8">
        <f t="shared" si="8"/>
        <v>19</v>
      </c>
      <c r="Y147" s="39">
        <f t="shared" si="7"/>
        <v>3.1666666666666665</v>
      </c>
      <c r="Z147" s="34">
        <v>4</v>
      </c>
      <c r="AA147" s="28"/>
      <c r="AB147" s="28">
        <f>+COUNTIFS(Causales[Causal Homologada],Causales[[#This Row],[Causal Homologada]])</f>
        <v>33</v>
      </c>
      <c r="AC147" s="28"/>
      <c r="AD147" s="28">
        <f>+COUNTIFS(Causales[Causal Homologada],Causales[[#This Row],[Causal Homologada]],Causales[Ranking],1,Causales[Dinámica],Causales[[#This Row],[Dinámica]])</f>
        <v>9</v>
      </c>
      <c r="AE147" s="28">
        <f>+COUNTIFS(Causales[Causal Homologada],Causales[[#This Row],[Causal Homologada]],Causales[Ranking],2,Causales[Dinámica],Causales[[#This Row],[Dinámica]])</f>
        <v>4</v>
      </c>
      <c r="AF147" s="28">
        <f>+Causales[[#This Row],[Conteo Rank]]*1+Causales[[#This Row],[Conteo Rank2]]*0.5</f>
        <v>11</v>
      </c>
      <c r="AG147" s="28">
        <f>+Causales[[#This Row],[Conteo Rank 1+2]]*0.8+Causales[[#This Row],[Puntaje Total]]*0.2</f>
        <v>12.600000000000001</v>
      </c>
      <c r="AH147" s="28">
        <f>+_xlfn.PERCENTRANK.INC(Causales[Puntaje Ponderado],Causales[[#This Row],[Puntaje Ponderado]],3)</f>
        <v>0.68300000000000005</v>
      </c>
      <c r="AI147" s="49" t="str">
        <f>+VLOOKUP(M147,Homolgacion9[[Causal Homologada]:[Driver]],2,0)</f>
        <v>Manejo y uso insustentable de las tierras forestales</v>
      </c>
      <c r="AJ147" s="2" t="str">
        <f t="shared" si="9"/>
        <v>Alta</v>
      </c>
    </row>
    <row r="148" spans="2:36" x14ac:dyDescent="0.2">
      <c r="B148" s="1" t="s">
        <v>46</v>
      </c>
      <c r="C148" s="1" t="s">
        <v>34</v>
      </c>
      <c r="D148" s="1" t="str">
        <f>+VLOOKUP(F148,'DIV REGIONAL'!$F$4:$H$37,2,0)</f>
        <v>NORTE</v>
      </c>
      <c r="E148" s="1" t="str">
        <f>+VLOOKUP(F148,'DIV REGIONAL'!$F$4:$H$37,3,0)</f>
        <v>I. CIBAO NORTE</v>
      </c>
      <c r="F148" s="1" t="s">
        <v>34</v>
      </c>
      <c r="G148" s="2">
        <v>2</v>
      </c>
      <c r="H148" s="1" t="s">
        <v>33</v>
      </c>
      <c r="I148" s="46" t="s">
        <v>854</v>
      </c>
      <c r="J148" s="2">
        <v>6.0000000000000009</v>
      </c>
      <c r="K148" s="1" t="s">
        <v>10</v>
      </c>
      <c r="L148" s="1" t="s">
        <v>11</v>
      </c>
      <c r="M148" s="10" t="str">
        <f>+VLOOKUP(L148,Homolgacion9[[Causal]:[Causal Homologada]],2,0)</f>
        <v>Incendios Mediana y Baja Intensidad</v>
      </c>
      <c r="N148" s="47" t="str">
        <f>+Causales[[#This Row],[Provincia]]&amp;Causales[[#This Row],[Dinámica]]&amp;Causales[[#This Row],[Causal Homologada]]</f>
        <v>SantiagoDegradaciónIncendios Mediana y Baja Intensidad</v>
      </c>
      <c r="O148" s="8">
        <v>1</v>
      </c>
      <c r="P148" s="8">
        <v>2</v>
      </c>
      <c r="Q148" s="8">
        <v>2</v>
      </c>
      <c r="R148" s="8">
        <v>1</v>
      </c>
      <c r="S148" s="8">
        <v>2</v>
      </c>
      <c r="T148" s="8">
        <v>3</v>
      </c>
      <c r="U148" s="8"/>
      <c r="V148" s="8"/>
      <c r="W148" s="8"/>
      <c r="X148" s="8">
        <f t="shared" si="8"/>
        <v>11</v>
      </c>
      <c r="Y148" s="39">
        <f t="shared" si="7"/>
        <v>1.8333333333333333</v>
      </c>
      <c r="Z148" s="34">
        <v>5</v>
      </c>
      <c r="AA148" s="28"/>
      <c r="AB148" s="28">
        <f>+COUNTIFS(Causales[Causal Homologada],Causales[[#This Row],[Causal Homologada]])</f>
        <v>30</v>
      </c>
      <c r="AC148" s="28"/>
      <c r="AD148" s="28">
        <f>+COUNTIFS(Causales[Causal Homologada],Causales[[#This Row],[Causal Homologada]],Causales[Ranking],1,Causales[Dinámica],Causales[[#This Row],[Dinámica]])</f>
        <v>1</v>
      </c>
      <c r="AE148" s="28">
        <f>+COUNTIFS(Causales[Causal Homologada],Causales[[#This Row],[Causal Homologada]],Causales[Ranking],2,Causales[Dinámica],Causales[[#This Row],[Dinámica]])</f>
        <v>7</v>
      </c>
      <c r="AF148" s="28">
        <f>+Causales[[#This Row],[Conteo Rank]]*1+Causales[[#This Row],[Conteo Rank2]]*0.5</f>
        <v>4.5</v>
      </c>
      <c r="AG148" s="28">
        <f>+Causales[[#This Row],[Conteo Rank 1+2]]*0.8+Causales[[#This Row],[Puntaje Total]]*0.2</f>
        <v>5.8000000000000007</v>
      </c>
      <c r="AH148" s="28">
        <f>+_xlfn.PERCENTRANK.INC(Causales[Puntaje Ponderado],Causales[[#This Row],[Puntaje Ponderado]],3)</f>
        <v>0.26</v>
      </c>
      <c r="AI148" s="49" t="str">
        <f>+VLOOKUP(M148,Homolgacion9[[Causal Homologada]:[Driver]],2,0)</f>
        <v>Incendios Forestales</v>
      </c>
      <c r="AJ148" s="2" t="str">
        <f t="shared" si="9"/>
        <v>Baja</v>
      </c>
    </row>
    <row r="149" spans="2:36" x14ac:dyDescent="0.2">
      <c r="B149" s="1" t="s">
        <v>46</v>
      </c>
      <c r="C149" s="1" t="s">
        <v>34</v>
      </c>
      <c r="D149" s="1" t="str">
        <f>+VLOOKUP(F149,'DIV REGIONAL'!$F$4:$H$37,2,0)</f>
        <v>NORTE</v>
      </c>
      <c r="E149" s="1" t="str">
        <f>+VLOOKUP(F149,'DIV REGIONAL'!$F$4:$H$37,3,0)</f>
        <v>I. CIBAO NORTE</v>
      </c>
      <c r="F149" s="1" t="s">
        <v>34</v>
      </c>
      <c r="G149" s="2">
        <v>2</v>
      </c>
      <c r="H149" s="1" t="s">
        <v>33</v>
      </c>
      <c r="I149" s="46" t="s">
        <v>854</v>
      </c>
      <c r="J149" s="2">
        <v>6.0000000000000009</v>
      </c>
      <c r="K149" s="1" t="s">
        <v>10</v>
      </c>
      <c r="L149" s="1" t="s">
        <v>12</v>
      </c>
      <c r="M149" s="10" t="str">
        <f>+VLOOKUP(L149,Homolgacion9[[Causal]:[Causal Homologada]],2,0)</f>
        <v>Pastoreo de ganado en bosques</v>
      </c>
      <c r="N149" s="47" t="str">
        <f>+Causales[[#This Row],[Provincia]]&amp;Causales[[#This Row],[Dinámica]]&amp;Causales[[#This Row],[Causal Homologada]]</f>
        <v>SantiagoDegradaciónPastoreo de ganado en bosques</v>
      </c>
      <c r="O149" s="8">
        <v>4</v>
      </c>
      <c r="P149" s="8">
        <v>4</v>
      </c>
      <c r="Q149" s="8">
        <v>4</v>
      </c>
      <c r="R149" s="8">
        <v>4</v>
      </c>
      <c r="S149" s="8">
        <v>3</v>
      </c>
      <c r="T149" s="8">
        <v>3</v>
      </c>
      <c r="U149" s="8"/>
      <c r="V149" s="8"/>
      <c r="W149" s="8"/>
      <c r="X149" s="8">
        <f t="shared" si="8"/>
        <v>22</v>
      </c>
      <c r="Y149" s="39">
        <f t="shared" si="7"/>
        <v>3.6666666666666665</v>
      </c>
      <c r="Z149" s="34">
        <v>1</v>
      </c>
      <c r="AA149" s="28"/>
      <c r="AB149" s="28">
        <f>+COUNTIFS(Causales[Causal Homologada],Causales[[#This Row],[Causal Homologada]])</f>
        <v>29</v>
      </c>
      <c r="AC149" s="28"/>
      <c r="AD149" s="28">
        <f>+COUNTIFS(Causales[Causal Homologada],Causales[[#This Row],[Causal Homologada]],Causales[Ranking],1,Causales[Dinámica],Causales[[#This Row],[Dinámica]])</f>
        <v>11</v>
      </c>
      <c r="AE149" s="28">
        <f>+COUNTIFS(Causales[Causal Homologada],Causales[[#This Row],[Causal Homologada]],Causales[Ranking],2,Causales[Dinámica],Causales[[#This Row],[Dinámica]])</f>
        <v>8</v>
      </c>
      <c r="AF149" s="28">
        <f>+Causales[[#This Row],[Conteo Rank]]*1+Causales[[#This Row],[Conteo Rank2]]*0.5</f>
        <v>15</v>
      </c>
      <c r="AG149" s="28">
        <f>+Causales[[#This Row],[Conteo Rank 1+2]]*0.8+Causales[[#This Row],[Puntaje Total]]*0.2</f>
        <v>16.399999999999999</v>
      </c>
      <c r="AH149" s="28">
        <f>+_xlfn.PERCENTRANK.INC(Causales[Puntaje Ponderado],Causales[[#This Row],[Puntaje Ponderado]],3)</f>
        <v>0.97</v>
      </c>
      <c r="AI149" s="49" t="str">
        <f>+VLOOKUP(M149,Homolgacion9[[Causal Homologada]:[Driver]],2,0)</f>
        <v>Manejo y uso insustentable de las tierras para producción ganadera</v>
      </c>
      <c r="AJ149" s="2" t="str">
        <f t="shared" si="9"/>
        <v>Muy Alta</v>
      </c>
    </row>
    <row r="150" spans="2:36" x14ac:dyDescent="0.2">
      <c r="B150" s="1" t="s">
        <v>46</v>
      </c>
      <c r="C150" s="1" t="s">
        <v>34</v>
      </c>
      <c r="D150" s="1" t="str">
        <f>+VLOOKUP(F150,'DIV REGIONAL'!$F$4:$H$37,2,0)</f>
        <v>NORTE</v>
      </c>
      <c r="E150" s="1" t="str">
        <f>+VLOOKUP(F150,'DIV REGIONAL'!$F$4:$H$37,3,0)</f>
        <v>I. CIBAO NORTE</v>
      </c>
      <c r="F150" s="1" t="s">
        <v>34</v>
      </c>
      <c r="G150" s="2">
        <v>2</v>
      </c>
      <c r="H150" s="1" t="s">
        <v>33</v>
      </c>
      <c r="I150" s="46" t="s">
        <v>854</v>
      </c>
      <c r="J150" s="2">
        <v>6.0000000000000009</v>
      </c>
      <c r="K150" s="1" t="s">
        <v>10</v>
      </c>
      <c r="L150" s="1" t="s">
        <v>13</v>
      </c>
      <c r="M150" s="10" t="str">
        <f>+VLOOKUP(L150,Homolgacion9[[Causal]:[Causal Homologada]],2,0)</f>
        <v>Extracción de Madera Leña/Carbón</v>
      </c>
      <c r="N150" s="47" t="str">
        <f>+Causales[[#This Row],[Provincia]]&amp;Causales[[#This Row],[Dinámica]]&amp;Causales[[#This Row],[Causal Homologada]]</f>
        <v>SantiagoDegradaciónExtracción de Madera Leña/Carbón</v>
      </c>
      <c r="O150" s="8">
        <v>3</v>
      </c>
      <c r="P150" s="8">
        <v>3</v>
      </c>
      <c r="Q150" s="8">
        <v>3</v>
      </c>
      <c r="R150" s="8">
        <v>3</v>
      </c>
      <c r="S150" s="8">
        <v>4</v>
      </c>
      <c r="T150" s="8">
        <v>4</v>
      </c>
      <c r="U150" s="8"/>
      <c r="V150" s="8"/>
      <c r="W150" s="8"/>
      <c r="X150" s="8">
        <f t="shared" si="8"/>
        <v>20</v>
      </c>
      <c r="Y150" s="39">
        <f t="shared" si="7"/>
        <v>3.3333333333333335</v>
      </c>
      <c r="Z150" s="34">
        <v>3</v>
      </c>
      <c r="AA150" s="28"/>
      <c r="AB150" s="28">
        <f>+COUNTIFS(Causales[Causal Homologada],Causales[[#This Row],[Causal Homologada]])</f>
        <v>31</v>
      </c>
      <c r="AC150" s="28"/>
      <c r="AD150" s="28">
        <f>+COUNTIFS(Causales[Causal Homologada],Causales[[#This Row],[Causal Homologada]],Causales[Ranking],1,Causales[Dinámica],Causales[[#This Row],[Dinámica]])</f>
        <v>10</v>
      </c>
      <c r="AE150" s="28">
        <f>+COUNTIFS(Causales[Causal Homologada],Causales[[#This Row],[Causal Homologada]],Causales[Ranking],2,Causales[Dinámica],Causales[[#This Row],[Dinámica]])</f>
        <v>9</v>
      </c>
      <c r="AF150" s="28">
        <f>+Causales[[#This Row],[Conteo Rank]]*1+Causales[[#This Row],[Conteo Rank2]]*0.5</f>
        <v>14.5</v>
      </c>
      <c r="AG150" s="28">
        <f>+Causales[[#This Row],[Conteo Rank 1+2]]*0.8+Causales[[#This Row],[Puntaje Total]]*0.2</f>
        <v>15.600000000000001</v>
      </c>
      <c r="AH150" s="28">
        <f>+_xlfn.PERCENTRANK.INC(Causales[Puntaje Ponderado],Causales[[#This Row],[Puntaje Ponderado]],3)</f>
        <v>0.95499999999999996</v>
      </c>
      <c r="AI150" s="49" t="str">
        <f>+VLOOKUP(M150,Homolgacion9[[Causal Homologada]:[Driver]],2,0)</f>
        <v>Manejo y uso insustentable de las tierras forestales</v>
      </c>
      <c r="AJ150" s="2" t="str">
        <f t="shared" si="9"/>
        <v>Muy Alta</v>
      </c>
    </row>
    <row r="151" spans="2:36" x14ac:dyDescent="0.2">
      <c r="B151" s="1" t="s">
        <v>46</v>
      </c>
      <c r="C151" s="1" t="s">
        <v>34</v>
      </c>
      <c r="D151" s="1" t="str">
        <f>+VLOOKUP(F151,'DIV REGIONAL'!$F$4:$H$37,2,0)</f>
        <v>NORTE</v>
      </c>
      <c r="E151" s="1" t="str">
        <f>+VLOOKUP(F151,'DIV REGIONAL'!$F$4:$H$37,3,0)</f>
        <v>I. CIBAO NORTE</v>
      </c>
      <c r="F151" s="1" t="s">
        <v>34</v>
      </c>
      <c r="G151" s="2">
        <v>2</v>
      </c>
      <c r="H151" s="1" t="s">
        <v>33</v>
      </c>
      <c r="I151" s="46" t="s">
        <v>854</v>
      </c>
      <c r="J151" s="2">
        <v>6.0000000000000009</v>
      </c>
      <c r="K151" s="1" t="s">
        <v>10</v>
      </c>
      <c r="L151" s="1" t="s">
        <v>114</v>
      </c>
      <c r="M151" s="10" t="str">
        <f>+VLOOKUP(L151,Homolgacion9[[Causal]:[Causal Homologada]],2,0)</f>
        <v>Introducción Especies Exóticas/Invasoras</v>
      </c>
      <c r="N151" s="47" t="str">
        <f>+Causales[[#This Row],[Provincia]]&amp;Causales[[#This Row],[Dinámica]]&amp;Causales[[#This Row],[Causal Homologada]]</f>
        <v>SantiagoDegradaciónIntroducción Especies Exóticas/Invasoras</v>
      </c>
      <c r="O151" s="8">
        <v>4</v>
      </c>
      <c r="P151" s="8">
        <v>3</v>
      </c>
      <c r="Q151" s="8">
        <v>4</v>
      </c>
      <c r="R151" s="8">
        <v>3</v>
      </c>
      <c r="S151" s="8">
        <v>4</v>
      </c>
      <c r="T151" s="8">
        <v>4</v>
      </c>
      <c r="U151" s="8"/>
      <c r="V151" s="8"/>
      <c r="W151" s="8"/>
      <c r="X151" s="8">
        <f t="shared" si="8"/>
        <v>22</v>
      </c>
      <c r="Y151" s="39">
        <f t="shared" si="7"/>
        <v>3.6666666666666665</v>
      </c>
      <c r="Z151" s="34">
        <v>1</v>
      </c>
      <c r="AA151" s="28"/>
      <c r="AB151" s="28">
        <f>+COUNTIFS(Causales[Causal Homologada],Causales[[#This Row],[Causal Homologada]])</f>
        <v>18</v>
      </c>
      <c r="AC151" s="28"/>
      <c r="AD151" s="28">
        <f>+COUNTIFS(Causales[Causal Homologada],Causales[[#This Row],[Causal Homologada]],Causales[Ranking],1,Causales[Dinámica],Causales[[#This Row],[Dinámica]])</f>
        <v>2</v>
      </c>
      <c r="AE151" s="28">
        <f>+COUNTIFS(Causales[Causal Homologada],Causales[[#This Row],[Causal Homologada]],Causales[Ranking],2,Causales[Dinámica],Causales[[#This Row],[Dinámica]])</f>
        <v>4</v>
      </c>
      <c r="AF151" s="28">
        <f>+Causales[[#This Row],[Conteo Rank]]*1+Causales[[#This Row],[Conteo Rank2]]*0.5</f>
        <v>4</v>
      </c>
      <c r="AG151" s="28">
        <f>+Causales[[#This Row],[Conteo Rank 1+2]]*0.8+Causales[[#This Row],[Puntaje Total]]*0.2</f>
        <v>7.6000000000000005</v>
      </c>
      <c r="AH151" s="28">
        <f>+_xlfn.PERCENTRANK.INC(Causales[Puntaje Ponderado],Causales[[#This Row],[Puntaje Ponderado]],3)</f>
        <v>0.35499999999999998</v>
      </c>
      <c r="AI151" s="49" t="str">
        <f>+VLOOKUP(M151,Homolgacion9[[Causal Homologada]:[Driver]],2,0)</f>
        <v>Plagas, enfermedades en introducción de especies invasoras exóticas</v>
      </c>
      <c r="AJ151" s="2" t="str">
        <f t="shared" si="9"/>
        <v>Baja</v>
      </c>
    </row>
    <row r="152" spans="2:36" x14ac:dyDescent="0.2">
      <c r="B152" s="1" t="s">
        <v>46</v>
      </c>
      <c r="C152" s="1" t="s">
        <v>34</v>
      </c>
      <c r="D152" s="1" t="str">
        <f>+VLOOKUP(F152,'DIV REGIONAL'!$F$4:$H$37,2,0)</f>
        <v>NORTE</v>
      </c>
      <c r="E152" s="1" t="str">
        <f>+VLOOKUP(F152,'DIV REGIONAL'!$F$4:$H$37,3,0)</f>
        <v>I. CIBAO NORTE</v>
      </c>
      <c r="F152" s="1" t="s">
        <v>34</v>
      </c>
      <c r="G152" s="2">
        <v>2</v>
      </c>
      <c r="H152" s="1" t="s">
        <v>33</v>
      </c>
      <c r="I152" s="46" t="s">
        <v>854</v>
      </c>
      <c r="J152" s="2">
        <v>6.0000000000000009</v>
      </c>
      <c r="K152" s="1" t="s">
        <v>10</v>
      </c>
      <c r="L152" s="1" t="s">
        <v>115</v>
      </c>
      <c r="M152" s="10" t="str">
        <f>+VLOOKUP(L152,Homolgacion9[[Causal]:[Causal Homologada]],2,0)</f>
        <v xml:space="preserve">Tala Ilegal de Bosque Natural </v>
      </c>
      <c r="N152" s="47" t="str">
        <f>+Causales[[#This Row],[Provincia]]&amp;Causales[[#This Row],[Dinámica]]&amp;Causales[[#This Row],[Causal Homologada]]</f>
        <v xml:space="preserve">SantiagoDegradaciónTala Ilegal de Bosque Natural </v>
      </c>
      <c r="O152" s="8">
        <v>3</v>
      </c>
      <c r="P152" s="8">
        <v>4</v>
      </c>
      <c r="Q152" s="8">
        <v>4</v>
      </c>
      <c r="R152" s="8">
        <v>3</v>
      </c>
      <c r="S152" s="8">
        <v>3</v>
      </c>
      <c r="T152" s="8">
        <v>4</v>
      </c>
      <c r="U152" s="8"/>
      <c r="V152" s="8"/>
      <c r="W152" s="8"/>
      <c r="X152" s="8">
        <f t="shared" si="8"/>
        <v>21</v>
      </c>
      <c r="Y152" s="39">
        <f t="shared" si="7"/>
        <v>3.5</v>
      </c>
      <c r="Z152" s="34">
        <v>2</v>
      </c>
      <c r="AA152" s="28"/>
      <c r="AB152" s="28">
        <f>+COUNTIFS(Causales[Causal Homologada],Causales[[#This Row],[Causal Homologada]])</f>
        <v>34</v>
      </c>
      <c r="AC152" s="28"/>
      <c r="AD152" s="28">
        <f>+COUNTIFS(Causales[Causal Homologada],Causales[[#This Row],[Causal Homologada]],Causales[Ranking],1,Causales[Dinámica],Causales[[#This Row],[Dinámica]])</f>
        <v>0</v>
      </c>
      <c r="AE152" s="28">
        <f>+COUNTIFS(Causales[Causal Homologada],Causales[[#This Row],[Causal Homologada]],Causales[Ranking],2,Causales[Dinámica],Causales[[#This Row],[Dinámica]])</f>
        <v>3</v>
      </c>
      <c r="AF152" s="28">
        <f>+Causales[[#This Row],[Conteo Rank]]*1+Causales[[#This Row],[Conteo Rank2]]*0.5</f>
        <v>1.5</v>
      </c>
      <c r="AG152" s="28">
        <f>+Causales[[#This Row],[Conteo Rank 1+2]]*0.8+Causales[[#This Row],[Puntaje Total]]*0.2</f>
        <v>5.4</v>
      </c>
      <c r="AH152" s="28">
        <f>+_xlfn.PERCENTRANK.INC(Causales[Puntaje Ponderado],Causales[[#This Row],[Puntaje Ponderado]],3)</f>
        <v>0.222</v>
      </c>
      <c r="AI152" s="49" t="str">
        <f>+VLOOKUP(M152,Homolgacion9[[Causal Homologada]:[Driver]],2,0)</f>
        <v>Manejo y uso insustentable de las tierras forestales</v>
      </c>
      <c r="AJ152" s="2" t="str">
        <f t="shared" si="9"/>
        <v>Baja</v>
      </c>
    </row>
    <row r="153" spans="2:36" x14ac:dyDescent="0.2">
      <c r="B153" s="1" t="s">
        <v>46</v>
      </c>
      <c r="C153" s="1" t="s">
        <v>34</v>
      </c>
      <c r="D153" s="1" t="str">
        <f>+VLOOKUP(F153,'DIV REGIONAL'!$F$4:$H$37,2,0)</f>
        <v>NORTE</v>
      </c>
      <c r="E153" s="1" t="str">
        <f>+VLOOKUP(F153,'DIV REGIONAL'!$F$4:$H$37,3,0)</f>
        <v>I. CIBAO NORTE</v>
      </c>
      <c r="F153" s="1" t="s">
        <v>34</v>
      </c>
      <c r="G153" s="2">
        <v>2</v>
      </c>
      <c r="H153" s="1" t="s">
        <v>33</v>
      </c>
      <c r="I153" s="46" t="s">
        <v>854</v>
      </c>
      <c r="J153" s="2">
        <v>6.0000000000000009</v>
      </c>
      <c r="K153" s="1" t="s">
        <v>10</v>
      </c>
      <c r="L153" s="1" t="s">
        <v>116</v>
      </c>
      <c r="M153" s="10" t="str">
        <f>+VLOOKUP(L153,Homolgacion9[[Causal]:[Causal Homologada]],2,0)</f>
        <v>Plagas y Enfermedades Forestales</v>
      </c>
      <c r="N153" s="47" t="str">
        <f>+Causales[[#This Row],[Provincia]]&amp;Causales[[#This Row],[Dinámica]]&amp;Causales[[#This Row],[Causal Homologada]]</f>
        <v>SantiagoDegradaciónPlagas y Enfermedades Forestales</v>
      </c>
      <c r="O153" s="8">
        <v>3</v>
      </c>
      <c r="P153" s="8">
        <v>3</v>
      </c>
      <c r="Q153" s="8">
        <v>2</v>
      </c>
      <c r="R153" s="8">
        <v>5</v>
      </c>
      <c r="S153" s="8">
        <v>4</v>
      </c>
      <c r="T153" s="8">
        <v>4</v>
      </c>
      <c r="U153" s="8"/>
      <c r="V153" s="8"/>
      <c r="W153" s="8"/>
      <c r="X153" s="8">
        <f t="shared" si="8"/>
        <v>21</v>
      </c>
      <c r="Y153" s="39">
        <f t="shared" si="7"/>
        <v>3.5</v>
      </c>
      <c r="Z153" s="34">
        <v>2</v>
      </c>
      <c r="AA153" s="28"/>
      <c r="AB153" s="28">
        <f>+COUNTIFS(Causales[Causal Homologada],Causales[[#This Row],[Causal Homologada]])</f>
        <v>8</v>
      </c>
      <c r="AC153" s="28"/>
      <c r="AD153" s="28">
        <f>+COUNTIFS(Causales[Causal Homologada],Causales[[#This Row],[Causal Homologada]],Causales[Ranking],1,Causales[Dinámica],Causales[[#This Row],[Dinámica]])</f>
        <v>0</v>
      </c>
      <c r="AE153" s="28">
        <f>+COUNTIFS(Causales[Causal Homologada],Causales[[#This Row],[Causal Homologada]],Causales[Ranking],2,Causales[Dinámica],Causales[[#This Row],[Dinámica]])</f>
        <v>1</v>
      </c>
      <c r="AF153" s="28">
        <f>+Causales[[#This Row],[Conteo Rank]]*1+Causales[[#This Row],[Conteo Rank2]]*0.5</f>
        <v>0.5</v>
      </c>
      <c r="AG153" s="28">
        <f>+Causales[[#This Row],[Conteo Rank 1+2]]*0.8+Causales[[#This Row],[Puntaje Total]]*0.2</f>
        <v>4.6000000000000005</v>
      </c>
      <c r="AH153" s="28">
        <f>+_xlfn.PERCENTRANK.INC(Causales[Puntaje Ponderado],Causales[[#This Row],[Puntaje Ponderado]],3)</f>
        <v>0.17799999999999999</v>
      </c>
      <c r="AI153" s="49" t="str">
        <f>+VLOOKUP(M153,Homolgacion9[[Causal Homologada]:[Driver]],2,0)</f>
        <v>Plagas, enfermedades en introducción de especies invasoras exóticas</v>
      </c>
      <c r="AJ153" s="2" t="str">
        <f t="shared" si="9"/>
        <v>Muy Baja</v>
      </c>
    </row>
    <row r="154" spans="2:36" x14ac:dyDescent="0.2">
      <c r="B154" s="1" t="s">
        <v>46</v>
      </c>
      <c r="C154" s="1" t="s">
        <v>34</v>
      </c>
      <c r="D154" s="1" t="str">
        <f>+VLOOKUP(F154,'DIV REGIONAL'!$F$4:$H$37,2,0)</f>
        <v>NORTE</v>
      </c>
      <c r="E154" s="1" t="str">
        <f>+VLOOKUP(F154,'DIV REGIONAL'!$F$4:$H$37,3,0)</f>
        <v>I. CIBAO NORTE</v>
      </c>
      <c r="F154" s="1" t="s">
        <v>34</v>
      </c>
      <c r="G154" s="2">
        <v>2</v>
      </c>
      <c r="H154" s="1" t="s">
        <v>33</v>
      </c>
      <c r="I154" s="46" t="s">
        <v>854</v>
      </c>
      <c r="J154" s="2">
        <v>6.0000000000000009</v>
      </c>
      <c r="K154" s="1" t="s">
        <v>15</v>
      </c>
      <c r="L154" s="1" t="s">
        <v>16</v>
      </c>
      <c r="M154" s="10" t="str">
        <f>+VLOOKUP(L154,Homolgacion9[[Causal]:[Causal Homologada]],2,0)</f>
        <v>Debilidad en la Institucionalidad Forestal</v>
      </c>
      <c r="N154" s="47" t="str">
        <f>+Causales[[#This Row],[Provincia]]&amp;Causales[[#This Row],[Dinámica]]&amp;Causales[[#This Row],[Causal Homologada]]</f>
        <v>SantiagoCausas IndirectasDebilidad en la Institucionalidad Forestal</v>
      </c>
      <c r="O154" s="8">
        <v>5</v>
      </c>
      <c r="P154" s="8">
        <v>4</v>
      </c>
      <c r="Q154" s="8">
        <v>5</v>
      </c>
      <c r="R154" s="8">
        <v>5</v>
      </c>
      <c r="S154" s="8">
        <v>3</v>
      </c>
      <c r="T154" s="8">
        <v>4</v>
      </c>
      <c r="U154" s="8"/>
      <c r="V154" s="8"/>
      <c r="W154" s="8"/>
      <c r="X154" s="8">
        <f t="shared" si="8"/>
        <v>26</v>
      </c>
      <c r="Y154" s="39">
        <f t="shared" si="7"/>
        <v>4.333333333333333</v>
      </c>
      <c r="Z154" s="35">
        <v>3</v>
      </c>
      <c r="AA154" s="28"/>
      <c r="AB154" s="28">
        <f>+COUNTIFS(Causales[Causal Homologada],Causales[[#This Row],[Causal Homologada]])</f>
        <v>37</v>
      </c>
      <c r="AC154" s="28"/>
      <c r="AD154" s="28">
        <f>+COUNTIFS(Causales[Causal Homologada],Causales[[#This Row],[Causal Homologada]],Causales[Ranking],1,Causales[Dinámica],Causales[[#This Row],[Dinámica]])</f>
        <v>8</v>
      </c>
      <c r="AE154" s="28">
        <f>+COUNTIFS(Causales[Causal Homologada],Causales[[#This Row],[Causal Homologada]],Causales[Ranking],2,Causales[Dinámica],Causales[[#This Row],[Dinámica]])</f>
        <v>4</v>
      </c>
      <c r="AF154" s="28">
        <f>+Causales[[#This Row],[Conteo Rank]]*1+Causales[[#This Row],[Conteo Rank2]]*0.5</f>
        <v>10</v>
      </c>
      <c r="AG154" s="28">
        <f>+Causales[[#This Row],[Conteo Rank 1+2]]*0.8+Causales[[#This Row],[Puntaje Total]]*0.2</f>
        <v>13.2</v>
      </c>
      <c r="AH154" s="28">
        <f>+_xlfn.PERCENTRANK.INC(Causales[Puntaje Ponderado],Causales[[#This Row],[Puntaje Ponderado]],3)</f>
        <v>0.76500000000000001</v>
      </c>
      <c r="AI154" s="49" t="str">
        <f>+VLOOKUP(M154,Homolgacion9[[Causal Homologada]:[Driver]],2,0)</f>
        <v>Debilidad institucional para la gestión forestal y ausencia de ley sectorial forestal y otras leyes asociadas a la gestión del sector</v>
      </c>
      <c r="AJ154" s="2" t="str">
        <f t="shared" si="9"/>
        <v>Alta</v>
      </c>
    </row>
    <row r="155" spans="2:36" x14ac:dyDescent="0.2">
      <c r="B155" s="1" t="s">
        <v>46</v>
      </c>
      <c r="C155" s="1" t="s">
        <v>34</v>
      </c>
      <c r="D155" s="1" t="str">
        <f>+VLOOKUP(F155,'DIV REGIONAL'!$F$4:$H$37,2,0)</f>
        <v>NORTE</v>
      </c>
      <c r="E155" s="1" t="str">
        <f>+VLOOKUP(F155,'DIV REGIONAL'!$F$4:$H$37,3,0)</f>
        <v>I. CIBAO NORTE</v>
      </c>
      <c r="F155" s="1" t="s">
        <v>34</v>
      </c>
      <c r="G155" s="2">
        <v>2</v>
      </c>
      <c r="H155" s="1" t="s">
        <v>33</v>
      </c>
      <c r="I155" s="46" t="s">
        <v>854</v>
      </c>
      <c r="J155" s="2">
        <v>6.0000000000000009</v>
      </c>
      <c r="K155" s="1" t="s">
        <v>15</v>
      </c>
      <c r="L155" s="1" t="s">
        <v>17</v>
      </c>
      <c r="M155" s="10" t="str">
        <f>+VLOOKUP(L155,Homolgacion9[[Causal]:[Causal Homologada]],2,0)</f>
        <v>Debilidad en las Políticas Públicas</v>
      </c>
      <c r="N155" s="47" t="str">
        <f>+Causales[[#This Row],[Provincia]]&amp;Causales[[#This Row],[Dinámica]]&amp;Causales[[#This Row],[Causal Homologada]]</f>
        <v>SantiagoCausas IndirectasDebilidad en las Políticas Públicas</v>
      </c>
      <c r="O155" s="8">
        <v>5</v>
      </c>
      <c r="P155" s="8">
        <v>5</v>
      </c>
      <c r="Q155" s="8">
        <v>5</v>
      </c>
      <c r="R155" s="8">
        <v>4</v>
      </c>
      <c r="S155" s="8">
        <v>4</v>
      </c>
      <c r="T155" s="8">
        <v>4</v>
      </c>
      <c r="U155" s="8"/>
      <c r="V155" s="8"/>
      <c r="W155" s="8"/>
      <c r="X155" s="8">
        <f t="shared" si="8"/>
        <v>27</v>
      </c>
      <c r="Y155" s="39">
        <f t="shared" si="7"/>
        <v>4.5</v>
      </c>
      <c r="Z155" s="35">
        <v>2</v>
      </c>
      <c r="AA155" s="28"/>
      <c r="AB155" s="28">
        <f>+COUNTIFS(Causales[Causal Homologada],Causales[[#This Row],[Causal Homologada]])</f>
        <v>50</v>
      </c>
      <c r="AC155" s="28"/>
      <c r="AD155" s="28">
        <f>+COUNTIFS(Causales[Causal Homologada],Causales[[#This Row],[Causal Homologada]],Causales[Ranking],1,Causales[Dinámica],Causales[[#This Row],[Dinámica]])</f>
        <v>8</v>
      </c>
      <c r="AE155" s="28">
        <f>+COUNTIFS(Causales[Causal Homologada],Causales[[#This Row],[Causal Homologada]],Causales[Ranking],2,Causales[Dinámica],Causales[[#This Row],[Dinámica]])</f>
        <v>8</v>
      </c>
      <c r="AF155" s="28">
        <f>+Causales[[#This Row],[Conteo Rank]]*1+Causales[[#This Row],[Conteo Rank2]]*0.5</f>
        <v>12</v>
      </c>
      <c r="AG155" s="28">
        <f>+Causales[[#This Row],[Conteo Rank 1+2]]*0.8+Causales[[#This Row],[Puntaje Total]]*0.2</f>
        <v>15.000000000000002</v>
      </c>
      <c r="AH155" s="28">
        <f>+_xlfn.PERCENTRANK.INC(Causales[Puntaje Ponderado],Causales[[#This Row],[Puntaje Ponderado]],3)</f>
        <v>0.92900000000000005</v>
      </c>
      <c r="AI155" s="49" t="str">
        <f>+VLOOKUP(M155,Homolgacion9[[Causal Homologada]:[Driver]],2,0)</f>
        <v>Debilidad institucional para la gestión forestal y ausencia de ley sectorial forestal y otras leyes asociadas a la gestión del sector</v>
      </c>
      <c r="AJ155" s="2" t="str">
        <f t="shared" si="9"/>
        <v>Muy Alta</v>
      </c>
    </row>
    <row r="156" spans="2:36" x14ac:dyDescent="0.2">
      <c r="B156" s="1" t="s">
        <v>46</v>
      </c>
      <c r="C156" s="1" t="s">
        <v>34</v>
      </c>
      <c r="D156" s="1" t="str">
        <f>+VLOOKUP(F156,'DIV REGIONAL'!$F$4:$H$37,2,0)</f>
        <v>NORTE</v>
      </c>
      <c r="E156" s="1" t="str">
        <f>+VLOOKUP(F156,'DIV REGIONAL'!$F$4:$H$37,3,0)</f>
        <v>I. CIBAO NORTE</v>
      </c>
      <c r="F156" s="1" t="s">
        <v>34</v>
      </c>
      <c r="G156" s="2">
        <v>2</v>
      </c>
      <c r="H156" s="1" t="s">
        <v>33</v>
      </c>
      <c r="I156" s="46" t="s">
        <v>854</v>
      </c>
      <c r="J156" s="2">
        <v>6.0000000000000009</v>
      </c>
      <c r="K156" s="1" t="s">
        <v>15</v>
      </c>
      <c r="L156" s="1" t="s">
        <v>18</v>
      </c>
      <c r="M156" s="10" t="str">
        <f>+VLOOKUP(L156,Homolgacion9[[Causal]:[Causal Homologada]],2,0)</f>
        <v>Turismo: Expansión del área turística</v>
      </c>
      <c r="N156" s="47" t="str">
        <f>+Causales[[#This Row],[Provincia]]&amp;Causales[[#This Row],[Dinámica]]&amp;Causales[[#This Row],[Causal Homologada]]</f>
        <v>SantiagoCausas IndirectasTurismo: Expansión del área turística</v>
      </c>
      <c r="O156" s="8">
        <v>1</v>
      </c>
      <c r="P156" s="8">
        <v>1</v>
      </c>
      <c r="Q156" s="8">
        <v>1</v>
      </c>
      <c r="R156" s="8">
        <v>1</v>
      </c>
      <c r="S156" s="8">
        <v>1</v>
      </c>
      <c r="T156" s="8">
        <v>1</v>
      </c>
      <c r="U156" s="8"/>
      <c r="V156" s="8"/>
      <c r="W156" s="8"/>
      <c r="X156" s="8">
        <f t="shared" si="8"/>
        <v>6</v>
      </c>
      <c r="Y156" s="39">
        <f t="shared" si="7"/>
        <v>1</v>
      </c>
      <c r="Z156" s="35">
        <v>8</v>
      </c>
      <c r="AA156" s="28"/>
      <c r="AB156" s="28">
        <f>+COUNTIFS(Causales[Causal Homologada],Causales[[#This Row],[Causal Homologada]])</f>
        <v>30</v>
      </c>
      <c r="AC156" s="28"/>
      <c r="AD156" s="28">
        <f>+COUNTIFS(Causales[Causal Homologada],Causales[[#This Row],[Causal Homologada]],Causales[Ranking],1,Causales[Dinámica],Causales[[#This Row],[Dinámica]])</f>
        <v>0</v>
      </c>
      <c r="AE156" s="28">
        <f>+COUNTIFS(Causales[Causal Homologada],Causales[[#This Row],[Causal Homologada]],Causales[Ranking],2,Causales[Dinámica],Causales[[#This Row],[Dinámica]])</f>
        <v>3</v>
      </c>
      <c r="AF156" s="28">
        <f>+Causales[[#This Row],[Conteo Rank]]*1+Causales[[#This Row],[Conteo Rank2]]*0.5</f>
        <v>1.5</v>
      </c>
      <c r="AG156" s="28">
        <f>+Causales[[#This Row],[Conteo Rank 1+2]]*0.8+Causales[[#This Row],[Puntaje Total]]*0.2</f>
        <v>2.4000000000000004</v>
      </c>
      <c r="AH156" s="28">
        <f>+_xlfn.PERCENTRANK.INC(Causales[Puntaje Ponderado],Causales[[#This Row],[Puntaje Ponderado]],3)</f>
        <v>0.05</v>
      </c>
      <c r="AI156" s="49" t="str">
        <f>+VLOOKUP(M156,Homolgacion9[[Causal Homologada]:[Driver]],2,0)</f>
        <v>Expansión de infraestructura productiva de tipo urbana, vial e industrial</v>
      </c>
      <c r="AJ156" s="2" t="str">
        <f t="shared" si="9"/>
        <v>Muy Baja</v>
      </c>
    </row>
    <row r="157" spans="2:36" x14ac:dyDescent="0.2">
      <c r="B157" s="1" t="s">
        <v>46</v>
      </c>
      <c r="C157" s="1" t="s">
        <v>34</v>
      </c>
      <c r="D157" s="1" t="str">
        <f>+VLOOKUP(F157,'DIV REGIONAL'!$F$4:$H$37,2,0)</f>
        <v>NORTE</v>
      </c>
      <c r="E157" s="1" t="str">
        <f>+VLOOKUP(F157,'DIV REGIONAL'!$F$4:$H$37,3,0)</f>
        <v>I. CIBAO NORTE</v>
      </c>
      <c r="F157" s="1" t="s">
        <v>34</v>
      </c>
      <c r="G157" s="2">
        <v>2</v>
      </c>
      <c r="H157" s="1" t="s">
        <v>33</v>
      </c>
      <c r="I157" s="46" t="s">
        <v>854</v>
      </c>
      <c r="J157" s="2">
        <v>6.0000000000000009</v>
      </c>
      <c r="K157" s="1" t="s">
        <v>15</v>
      </c>
      <c r="L157" s="1" t="s">
        <v>19</v>
      </c>
      <c r="M157" s="10" t="str">
        <f>+VLOOKUP(L157,Homolgacion9[[Causal]:[Causal Homologada]],2,0)</f>
        <v>Informalidad Mercado Leña/Carbón</v>
      </c>
      <c r="N157" s="47" t="str">
        <f>+Causales[[#This Row],[Provincia]]&amp;Causales[[#This Row],[Dinámica]]&amp;Causales[[#This Row],[Causal Homologada]]</f>
        <v>SantiagoCausas IndirectasInformalidad Mercado Leña/Carbón</v>
      </c>
      <c r="O157" s="8">
        <v>2</v>
      </c>
      <c r="P157" s="8">
        <v>3</v>
      </c>
      <c r="Q157" s="8">
        <v>3</v>
      </c>
      <c r="R157" s="8">
        <v>5</v>
      </c>
      <c r="S157" s="8">
        <v>4</v>
      </c>
      <c r="T157" s="8">
        <v>4</v>
      </c>
      <c r="U157" s="8"/>
      <c r="V157" s="8"/>
      <c r="W157" s="8"/>
      <c r="X157" s="8">
        <f t="shared" si="8"/>
        <v>21</v>
      </c>
      <c r="Y157" s="39">
        <f t="shared" si="7"/>
        <v>3.5</v>
      </c>
      <c r="Z157" s="35">
        <v>5</v>
      </c>
      <c r="AA157" s="28"/>
      <c r="AB157" s="28">
        <f>+COUNTIFS(Causales[Causal Homologada],Causales[[#This Row],[Causal Homologada]])</f>
        <v>29</v>
      </c>
      <c r="AC157" s="28"/>
      <c r="AD157" s="28">
        <f>+COUNTIFS(Causales[Causal Homologada],Causales[[#This Row],[Causal Homologada]],Causales[Ranking],1,Causales[Dinámica],Causales[[#This Row],[Dinámica]])</f>
        <v>5</v>
      </c>
      <c r="AE157" s="28">
        <f>+COUNTIFS(Causales[Causal Homologada],Causales[[#This Row],[Causal Homologada]],Causales[Ranking],2,Causales[Dinámica],Causales[[#This Row],[Dinámica]])</f>
        <v>8</v>
      </c>
      <c r="AF157" s="28">
        <f>+Causales[[#This Row],[Conteo Rank]]*1+Causales[[#This Row],[Conteo Rank2]]*0.5</f>
        <v>9</v>
      </c>
      <c r="AG157" s="28">
        <f>+Causales[[#This Row],[Conteo Rank 1+2]]*0.8+Causales[[#This Row],[Puntaje Total]]*0.2</f>
        <v>11.4</v>
      </c>
      <c r="AH157" s="28">
        <f>+_xlfn.PERCENTRANK.INC(Causales[Puntaje Ponderado],Causales[[#This Row],[Puntaje Ponderado]],3)</f>
        <v>0.57499999999999996</v>
      </c>
      <c r="AI157" s="49" t="str">
        <f>+VLOOKUP(M157,Homolgacion9[[Causal Homologada]:[Driver]],2,0)</f>
        <v>Manejo y uso insustentable de las tierras forestales</v>
      </c>
      <c r="AJ157" s="2" t="str">
        <f t="shared" si="9"/>
        <v>Media</v>
      </c>
    </row>
    <row r="158" spans="2:36" x14ac:dyDescent="0.2">
      <c r="B158" s="1" t="s">
        <v>46</v>
      </c>
      <c r="C158" s="1" t="s">
        <v>34</v>
      </c>
      <c r="D158" s="1" t="str">
        <f>+VLOOKUP(F158,'DIV REGIONAL'!$F$4:$H$37,2,0)</f>
        <v>NORTE</v>
      </c>
      <c r="E158" s="1" t="str">
        <f>+VLOOKUP(F158,'DIV REGIONAL'!$F$4:$H$37,3,0)</f>
        <v>I. CIBAO NORTE</v>
      </c>
      <c r="F158" s="1" t="s">
        <v>34</v>
      </c>
      <c r="G158" s="2">
        <v>2</v>
      </c>
      <c r="H158" s="1" t="s">
        <v>33</v>
      </c>
      <c r="I158" s="46" t="s">
        <v>854</v>
      </c>
      <c r="J158" s="2">
        <v>6.0000000000000009</v>
      </c>
      <c r="K158" s="1" t="s">
        <v>15</v>
      </c>
      <c r="L158" s="1" t="s">
        <v>117</v>
      </c>
      <c r="M158" s="10" t="str">
        <f>+VLOOKUP(L158,Homolgacion9[[Causal]:[Causal Homologada]],2,0)</f>
        <v>Tenencia de la Tierra</v>
      </c>
      <c r="N158" s="47" t="str">
        <f>+Causales[[#This Row],[Provincia]]&amp;Causales[[#This Row],[Dinámica]]&amp;Causales[[#This Row],[Causal Homologada]]</f>
        <v>SantiagoCausas IndirectasTenencia de la Tierra</v>
      </c>
      <c r="O158" s="8">
        <v>3</v>
      </c>
      <c r="P158" s="8">
        <v>3</v>
      </c>
      <c r="Q158" s="8">
        <v>3</v>
      </c>
      <c r="R158" s="8">
        <v>3</v>
      </c>
      <c r="S158" s="8">
        <v>2</v>
      </c>
      <c r="T158" s="8">
        <v>3</v>
      </c>
      <c r="U158" s="8"/>
      <c r="V158" s="8"/>
      <c r="W158" s="8"/>
      <c r="X158" s="8">
        <f t="shared" si="8"/>
        <v>17</v>
      </c>
      <c r="Y158" s="39">
        <f t="shared" si="7"/>
        <v>2.8333333333333335</v>
      </c>
      <c r="Z158" s="35">
        <v>7</v>
      </c>
      <c r="AA158" s="28"/>
      <c r="AB158" s="28">
        <f>+COUNTIFS(Causales[Causal Homologada],Causales[[#This Row],[Causal Homologada]])</f>
        <v>4</v>
      </c>
      <c r="AC158" s="28"/>
      <c r="AD158" s="28">
        <f>+COUNTIFS(Causales[Causal Homologada],Causales[[#This Row],[Causal Homologada]],Causales[Ranking],1,Causales[Dinámica],Causales[[#This Row],[Dinámica]])</f>
        <v>0</v>
      </c>
      <c r="AE158" s="28">
        <f>+COUNTIFS(Causales[Causal Homologada],Causales[[#This Row],[Causal Homologada]],Causales[Ranking],2,Causales[Dinámica],Causales[[#This Row],[Dinámica]])</f>
        <v>1</v>
      </c>
      <c r="AF158" s="28">
        <f>+Causales[[#This Row],[Conteo Rank]]*1+Causales[[#This Row],[Conteo Rank2]]*0.5</f>
        <v>0.5</v>
      </c>
      <c r="AG158" s="28">
        <f>+Causales[[#This Row],[Conteo Rank 1+2]]*0.8+Causales[[#This Row],[Puntaje Total]]*0.2</f>
        <v>3.8000000000000003</v>
      </c>
      <c r="AH158" s="28">
        <f>+_xlfn.PERCENTRANK.INC(Causales[Puntaje Ponderado],Causales[[#This Row],[Puntaje Ponderado]],3)</f>
        <v>0.13200000000000001</v>
      </c>
      <c r="AI158" s="49" t="str">
        <f>+VLOOKUP(M158,Homolgacion9[[Causal Homologada]:[Driver]],2,0)</f>
        <v>Debilidad institucional para la gestión forestal y ausencia de ley sectorial forestal y otras leyes asociadas a la gestión del sector</v>
      </c>
      <c r="AJ158" s="2" t="str">
        <f t="shared" si="9"/>
        <v>Muy Baja</v>
      </c>
    </row>
    <row r="159" spans="2:36" x14ac:dyDescent="0.2">
      <c r="B159" s="1" t="s">
        <v>46</v>
      </c>
      <c r="C159" s="1" t="s">
        <v>34</v>
      </c>
      <c r="D159" s="1" t="str">
        <f>+VLOOKUP(F159,'DIV REGIONAL'!$F$4:$H$37,2,0)</f>
        <v>NORTE</v>
      </c>
      <c r="E159" s="1" t="str">
        <f>+VLOOKUP(F159,'DIV REGIONAL'!$F$4:$H$37,3,0)</f>
        <v>I. CIBAO NORTE</v>
      </c>
      <c r="F159" s="1" t="s">
        <v>34</v>
      </c>
      <c r="G159" s="2">
        <v>2</v>
      </c>
      <c r="H159" s="1" t="s">
        <v>33</v>
      </c>
      <c r="I159" s="46" t="s">
        <v>854</v>
      </c>
      <c r="J159" s="2">
        <v>6.0000000000000009</v>
      </c>
      <c r="K159" s="1" t="s">
        <v>15</v>
      </c>
      <c r="L159" s="1" t="s">
        <v>118</v>
      </c>
      <c r="M159" s="10" t="str">
        <f>+VLOOKUP(L159,Homolgacion9[[Causal]:[Causal Homologada]],2,0)</f>
        <v>Ausencia de Incentivos Forestales</v>
      </c>
      <c r="N159" s="47" t="str">
        <f>+Causales[[#This Row],[Provincia]]&amp;Causales[[#This Row],[Dinámica]]&amp;Causales[[#This Row],[Causal Homologada]]</f>
        <v>SantiagoCausas IndirectasAusencia de Incentivos Forestales</v>
      </c>
      <c r="O159" s="8">
        <v>5</v>
      </c>
      <c r="P159" s="8">
        <v>4</v>
      </c>
      <c r="Q159" s="8">
        <v>4</v>
      </c>
      <c r="R159" s="8">
        <v>5</v>
      </c>
      <c r="S159" s="8">
        <v>4</v>
      </c>
      <c r="T159" s="8">
        <v>4</v>
      </c>
      <c r="U159" s="8"/>
      <c r="V159" s="8"/>
      <c r="W159" s="8"/>
      <c r="X159" s="8">
        <f t="shared" si="8"/>
        <v>26</v>
      </c>
      <c r="Y159" s="39">
        <f t="shared" si="7"/>
        <v>4.333333333333333</v>
      </c>
      <c r="Z159" s="35">
        <v>3</v>
      </c>
      <c r="AA159" s="28"/>
      <c r="AB159" s="28">
        <f>+COUNTIFS(Causales[Causal Homologada],Causales[[#This Row],[Causal Homologada]])</f>
        <v>7</v>
      </c>
      <c r="AC159" s="28"/>
      <c r="AD159" s="28">
        <f>+COUNTIFS(Causales[Causal Homologada],Causales[[#This Row],[Causal Homologada]],Causales[Ranking],1,Causales[Dinámica],Causales[[#This Row],[Dinámica]])</f>
        <v>3</v>
      </c>
      <c r="AE159" s="28">
        <f>+COUNTIFS(Causales[Causal Homologada],Causales[[#This Row],[Causal Homologada]],Causales[Ranking],2,Causales[Dinámica],Causales[[#This Row],[Dinámica]])</f>
        <v>0</v>
      </c>
      <c r="AF159" s="28">
        <f>+Causales[[#This Row],[Conteo Rank]]*1+Causales[[#This Row],[Conteo Rank2]]*0.5</f>
        <v>3</v>
      </c>
      <c r="AG159" s="28">
        <f>+Causales[[#This Row],[Conteo Rank 1+2]]*0.8+Causales[[#This Row],[Puntaje Total]]*0.2</f>
        <v>7.6000000000000005</v>
      </c>
      <c r="AH159" s="28">
        <f>+_xlfn.PERCENTRANK.INC(Causales[Puntaje Ponderado],Causales[[#This Row],[Puntaje Ponderado]],3)</f>
        <v>0.35499999999999998</v>
      </c>
      <c r="AI159" s="49" t="str">
        <f>+VLOOKUP(M159,Homolgacion9[[Causal Homologada]:[Driver]],2,0)</f>
        <v>Manejo y uso insustentable de las tierras forestales</v>
      </c>
      <c r="AJ159" s="2" t="str">
        <f t="shared" si="9"/>
        <v>Baja</v>
      </c>
    </row>
    <row r="160" spans="2:36" x14ac:dyDescent="0.2">
      <c r="B160" s="1" t="s">
        <v>46</v>
      </c>
      <c r="C160" s="1" t="s">
        <v>34</v>
      </c>
      <c r="D160" s="1" t="str">
        <f>+VLOOKUP(F160,'DIV REGIONAL'!$F$4:$H$37,2,0)</f>
        <v>NORTE</v>
      </c>
      <c r="E160" s="1" t="str">
        <f>+VLOOKUP(F160,'DIV REGIONAL'!$F$4:$H$37,3,0)</f>
        <v>I. CIBAO NORTE</v>
      </c>
      <c r="F160" s="1" t="s">
        <v>34</v>
      </c>
      <c r="G160" s="2">
        <v>2</v>
      </c>
      <c r="H160" s="1" t="s">
        <v>33</v>
      </c>
      <c r="I160" s="46" t="s">
        <v>854</v>
      </c>
      <c r="J160" s="2">
        <v>6.0000000000000009</v>
      </c>
      <c r="K160" s="1" t="s">
        <v>15</v>
      </c>
      <c r="L160" s="1" t="s">
        <v>119</v>
      </c>
      <c r="M160" s="10" t="str">
        <f>+VLOOKUP(L160,Homolgacion9[[Causal]:[Causal Homologada]],2,0)</f>
        <v>Dinámica Migratoria</v>
      </c>
      <c r="N160" s="47" t="str">
        <f>+Causales[[#This Row],[Provincia]]&amp;Causales[[#This Row],[Dinámica]]&amp;Causales[[#This Row],[Causal Homologada]]</f>
        <v>SantiagoCausas IndirectasDinámica Migratoria</v>
      </c>
      <c r="O160" s="8">
        <v>5</v>
      </c>
      <c r="P160" s="8">
        <v>4</v>
      </c>
      <c r="Q160" s="8">
        <v>5</v>
      </c>
      <c r="R160" s="8">
        <v>5</v>
      </c>
      <c r="S160" s="8">
        <v>5</v>
      </c>
      <c r="T160" s="8">
        <v>5</v>
      </c>
      <c r="U160" s="8"/>
      <c r="V160" s="8"/>
      <c r="W160" s="8"/>
      <c r="X160" s="8">
        <f t="shared" si="8"/>
        <v>29</v>
      </c>
      <c r="Y160" s="39">
        <f t="shared" si="7"/>
        <v>4.833333333333333</v>
      </c>
      <c r="Z160" s="35">
        <v>1</v>
      </c>
      <c r="AA160" s="28"/>
      <c r="AB160" s="28">
        <f>+COUNTIFS(Causales[Causal Homologada],Causales[[#This Row],[Causal Homologada]])</f>
        <v>21</v>
      </c>
      <c r="AC160" s="28"/>
      <c r="AD160" s="28">
        <f>+COUNTIFS(Causales[Causal Homologada],Causales[[#This Row],[Causal Homologada]],Causales[Ranking],1,Causales[Dinámica],Causales[[#This Row],[Dinámica]])</f>
        <v>6</v>
      </c>
      <c r="AE160" s="28">
        <f>+COUNTIFS(Causales[Causal Homologada],Causales[[#This Row],[Causal Homologada]],Causales[Ranking],2,Causales[Dinámica],Causales[[#This Row],[Dinámica]])</f>
        <v>3</v>
      </c>
      <c r="AF160" s="28">
        <f>+Causales[[#This Row],[Conteo Rank]]*1+Causales[[#This Row],[Conteo Rank2]]*0.5</f>
        <v>7.5</v>
      </c>
      <c r="AG160" s="28">
        <f>+Causales[[#This Row],[Conteo Rank 1+2]]*0.8+Causales[[#This Row],[Puntaje Total]]*0.2</f>
        <v>11.8</v>
      </c>
      <c r="AH160" s="28">
        <f>+_xlfn.PERCENTRANK.INC(Causales[Puntaje Ponderado],Causales[[#This Row],[Puntaje Ponderado]],3)</f>
        <v>0.60799999999999998</v>
      </c>
      <c r="AI160" s="49" t="str">
        <f>+VLOOKUP(M160,Homolgacion9[[Causal Homologada]:[Driver]],2,0)</f>
        <v>Insidencia sobre los Recursos Forestales debido a la elevada migración ilegal de origen internacional</v>
      </c>
      <c r="AJ160" s="2" t="str">
        <f t="shared" si="9"/>
        <v>Alta</v>
      </c>
    </row>
    <row r="161" spans="2:36" x14ac:dyDescent="0.2">
      <c r="B161" s="1" t="s">
        <v>46</v>
      </c>
      <c r="C161" s="1" t="s">
        <v>34</v>
      </c>
      <c r="D161" s="1" t="str">
        <f>+VLOOKUP(F161,'DIV REGIONAL'!$F$4:$H$37,2,0)</f>
        <v>NORTE</v>
      </c>
      <c r="E161" s="1" t="str">
        <f>+VLOOKUP(F161,'DIV REGIONAL'!$F$4:$H$37,3,0)</f>
        <v>I. CIBAO NORTE</v>
      </c>
      <c r="F161" s="1" t="s">
        <v>34</v>
      </c>
      <c r="G161" s="2">
        <v>2</v>
      </c>
      <c r="H161" s="1" t="s">
        <v>33</v>
      </c>
      <c r="I161" s="46" t="s">
        <v>854</v>
      </c>
      <c r="J161" s="2">
        <v>6.0000000000000009</v>
      </c>
      <c r="K161" s="1" t="s">
        <v>15</v>
      </c>
      <c r="L161" s="1" t="s">
        <v>120</v>
      </c>
      <c r="M161" s="10" t="str">
        <f>+VLOOKUP(L161,Homolgacion9[[Causal]:[Causal Homologada]],2,0)</f>
        <v>Baja Valoración Económica de Bosques</v>
      </c>
      <c r="N161" s="47" t="str">
        <f>+Causales[[#This Row],[Provincia]]&amp;Causales[[#This Row],[Dinámica]]&amp;Causales[[#This Row],[Causal Homologada]]</f>
        <v>SantiagoCausas IndirectasBaja Valoración Económica de Bosques</v>
      </c>
      <c r="O161" s="8">
        <v>4</v>
      </c>
      <c r="P161" s="8">
        <v>4</v>
      </c>
      <c r="Q161" s="8">
        <v>4</v>
      </c>
      <c r="R161" s="8">
        <v>5</v>
      </c>
      <c r="S161" s="8">
        <v>4</v>
      </c>
      <c r="T161" s="8">
        <v>4</v>
      </c>
      <c r="U161" s="8"/>
      <c r="V161" s="8"/>
      <c r="W161" s="8"/>
      <c r="X161" s="8">
        <f t="shared" si="8"/>
        <v>25</v>
      </c>
      <c r="Y161" s="39">
        <f t="shared" si="7"/>
        <v>4.166666666666667</v>
      </c>
      <c r="Z161" s="35">
        <v>4</v>
      </c>
      <c r="AA161" s="28"/>
      <c r="AB161" s="28">
        <f>+COUNTIFS(Causales[Causal Homologada],Causales[[#This Row],[Causal Homologada]])</f>
        <v>4</v>
      </c>
      <c r="AC161" s="28"/>
      <c r="AD161" s="28">
        <f>+COUNTIFS(Causales[Causal Homologada],Causales[[#This Row],[Causal Homologada]],Causales[Ranking],1,Causales[Dinámica],Causales[[#This Row],[Dinámica]])</f>
        <v>3</v>
      </c>
      <c r="AE161" s="28">
        <f>+COUNTIFS(Causales[Causal Homologada],Causales[[#This Row],[Causal Homologada]],Causales[Ranking],2,Causales[Dinámica],Causales[[#This Row],[Dinámica]])</f>
        <v>0</v>
      </c>
      <c r="AF161" s="28">
        <f>+Causales[[#This Row],[Conteo Rank]]*1+Causales[[#This Row],[Conteo Rank2]]*0.5</f>
        <v>3</v>
      </c>
      <c r="AG161" s="28">
        <f>+Causales[[#This Row],[Conteo Rank 1+2]]*0.8+Causales[[#This Row],[Puntaje Total]]*0.2</f>
        <v>7.4</v>
      </c>
      <c r="AH161" s="28">
        <f>+_xlfn.PERCENTRANK.INC(Causales[Puntaje Ponderado],Causales[[#This Row],[Puntaje Ponderado]],3)</f>
        <v>0.34899999999999998</v>
      </c>
      <c r="AI161" s="49" t="str">
        <f>+VLOOKUP(M161,Homolgacion9[[Causal Homologada]:[Driver]],2,0)</f>
        <v>Débil Educación Ambiental</v>
      </c>
      <c r="AJ161" s="2" t="str">
        <f t="shared" si="9"/>
        <v>Baja</v>
      </c>
    </row>
    <row r="162" spans="2:36" x14ac:dyDescent="0.2">
      <c r="B162" s="1" t="s">
        <v>46</v>
      </c>
      <c r="C162" s="1" t="s">
        <v>34</v>
      </c>
      <c r="D162" s="1" t="str">
        <f>+VLOOKUP(F162,'DIV REGIONAL'!$F$4:$H$37,2,0)</f>
        <v>NORTE</v>
      </c>
      <c r="E162" s="1" t="str">
        <f>+VLOOKUP(F162,'DIV REGIONAL'!$F$4:$H$37,3,0)</f>
        <v>I. CIBAO NORTE</v>
      </c>
      <c r="F162" s="1" t="s">
        <v>34</v>
      </c>
      <c r="G162" s="2">
        <v>2</v>
      </c>
      <c r="H162" s="1" t="s">
        <v>33</v>
      </c>
      <c r="I162" s="46" t="s">
        <v>854</v>
      </c>
      <c r="J162" s="2">
        <v>6.0000000000000009</v>
      </c>
      <c r="K162" s="1" t="s">
        <v>15</v>
      </c>
      <c r="L162" s="1" t="s">
        <v>121</v>
      </c>
      <c r="M162" s="10" t="str">
        <f>+VLOOKUP(L162,Homolgacion9[[Causal]:[Causal Homologada]],2,0)</f>
        <v>Débil Educación Ambiental</v>
      </c>
      <c r="N162" s="47" t="str">
        <f>+Causales[[#This Row],[Provincia]]&amp;Causales[[#This Row],[Dinámica]]&amp;Causales[[#This Row],[Causal Homologada]]</f>
        <v>SantiagoCausas IndirectasDébil Educación Ambiental</v>
      </c>
      <c r="O162" s="8">
        <v>5</v>
      </c>
      <c r="P162" s="8">
        <v>5</v>
      </c>
      <c r="Q162" s="8">
        <v>4</v>
      </c>
      <c r="R162" s="8">
        <v>5</v>
      </c>
      <c r="S162" s="8">
        <v>5</v>
      </c>
      <c r="T162" s="8">
        <v>5</v>
      </c>
      <c r="U162" s="8"/>
      <c r="V162" s="8"/>
      <c r="W162" s="8"/>
      <c r="X162" s="8">
        <f t="shared" si="8"/>
        <v>29</v>
      </c>
      <c r="Y162" s="39">
        <f t="shared" si="7"/>
        <v>4.833333333333333</v>
      </c>
      <c r="Z162" s="35">
        <v>1</v>
      </c>
      <c r="AA162" s="28"/>
      <c r="AB162" s="28">
        <f>+COUNTIFS(Causales[Causal Homologada],Causales[[#This Row],[Causal Homologada]])</f>
        <v>17</v>
      </c>
      <c r="AC162" s="28"/>
      <c r="AD162" s="28">
        <f>+COUNTIFS(Causales[Causal Homologada],Causales[[#This Row],[Causal Homologada]],Causales[Ranking],1,Causales[Dinámica],Causales[[#This Row],[Dinámica]])</f>
        <v>5</v>
      </c>
      <c r="AE162" s="28">
        <f>+COUNTIFS(Causales[Causal Homologada],Causales[[#This Row],[Causal Homologada]],Causales[Ranking],2,Causales[Dinámica],Causales[[#This Row],[Dinámica]])</f>
        <v>7</v>
      </c>
      <c r="AF162" s="28">
        <f>+Causales[[#This Row],[Conteo Rank]]*1+Causales[[#This Row],[Conteo Rank2]]*0.5</f>
        <v>8.5</v>
      </c>
      <c r="AG162" s="28">
        <f>+Causales[[#This Row],[Conteo Rank 1+2]]*0.8+Causales[[#This Row],[Puntaje Total]]*0.2</f>
        <v>12.600000000000001</v>
      </c>
      <c r="AH162" s="28">
        <f>+_xlfn.PERCENTRANK.INC(Causales[Puntaje Ponderado],Causales[[#This Row],[Puntaje Ponderado]],3)</f>
        <v>0.68300000000000005</v>
      </c>
      <c r="AI162" s="49" t="str">
        <f>+VLOOKUP(M162,Homolgacion9[[Causal Homologada]:[Driver]],2,0)</f>
        <v>Débil Educación Ambiental</v>
      </c>
      <c r="AJ162" s="2" t="str">
        <f t="shared" si="9"/>
        <v>Alta</v>
      </c>
    </row>
    <row r="163" spans="2:36" x14ac:dyDescent="0.2">
      <c r="B163" s="1" t="s">
        <v>46</v>
      </c>
      <c r="C163" s="1" t="s">
        <v>34</v>
      </c>
      <c r="D163" s="1" t="str">
        <f>+VLOOKUP(F163,'DIV REGIONAL'!$F$4:$H$37,2,0)</f>
        <v>NORTE</v>
      </c>
      <c r="E163" s="1" t="str">
        <f>+VLOOKUP(F163,'DIV REGIONAL'!$F$4:$H$37,3,0)</f>
        <v>I. CIBAO NORTE</v>
      </c>
      <c r="F163" s="1" t="s">
        <v>34</v>
      </c>
      <c r="G163" s="2">
        <v>2</v>
      </c>
      <c r="H163" s="1" t="s">
        <v>33</v>
      </c>
      <c r="I163" s="46" t="s">
        <v>854</v>
      </c>
      <c r="J163" s="2">
        <v>6.0000000000000009</v>
      </c>
      <c r="K163" s="1" t="s">
        <v>15</v>
      </c>
      <c r="L163" s="1" t="s">
        <v>122</v>
      </c>
      <c r="M163" s="10" t="str">
        <f>+VLOOKUP(L163,Homolgacion9[[Causal]:[Causal Homologada]],2,0)</f>
        <v>Otras Causas Misceláneas</v>
      </c>
      <c r="N163" s="47" t="str">
        <f>+Causales[[#This Row],[Provincia]]&amp;Causales[[#This Row],[Dinámica]]&amp;Causales[[#This Row],[Causal Homologada]]</f>
        <v>SantiagoCausas IndirectasOtras Causas Misceláneas</v>
      </c>
      <c r="O163" s="14">
        <v>5</v>
      </c>
      <c r="P163" s="8">
        <v>5</v>
      </c>
      <c r="Q163" s="8">
        <v>5</v>
      </c>
      <c r="R163" s="8">
        <v>4</v>
      </c>
      <c r="S163" s="8">
        <v>4</v>
      </c>
      <c r="T163" s="8">
        <v>4</v>
      </c>
      <c r="U163" s="8"/>
      <c r="V163" s="8"/>
      <c r="W163" s="8"/>
      <c r="X163" s="8">
        <f t="shared" si="8"/>
        <v>27</v>
      </c>
      <c r="Y163" s="39">
        <f>+IFERROR(X163/COUNT(O163:W163),"")</f>
        <v>4.5</v>
      </c>
      <c r="Z163" s="35">
        <v>2</v>
      </c>
      <c r="AA163" s="28"/>
      <c r="AB163" s="28">
        <f>+COUNTIFS(Causales[Causal Homologada],Causales[[#This Row],[Causal Homologada]])</f>
        <v>13</v>
      </c>
      <c r="AC163" s="28"/>
      <c r="AD163" s="28">
        <f>+COUNTIFS(Causales[Causal Homologada],Causales[[#This Row],[Causal Homologada]],Causales[Ranking],1,Causales[Dinámica],Causales[[#This Row],[Dinámica]])</f>
        <v>0</v>
      </c>
      <c r="AE163" s="28">
        <f>+COUNTIFS(Causales[Causal Homologada],Causales[[#This Row],[Causal Homologada]],Causales[Ranking],2,Causales[Dinámica],Causales[[#This Row],[Dinámica]])</f>
        <v>1</v>
      </c>
      <c r="AF163" s="28">
        <f>+Causales[[#This Row],[Conteo Rank]]*1+Causales[[#This Row],[Conteo Rank2]]*0.5</f>
        <v>0.5</v>
      </c>
      <c r="AG163" s="28">
        <f>+Causales[[#This Row],[Conteo Rank 1+2]]*0.8+Causales[[#This Row],[Puntaje Total]]*0.2</f>
        <v>5.8000000000000007</v>
      </c>
      <c r="AH163" s="28">
        <f>+_xlfn.PERCENTRANK.INC(Causales[Puntaje Ponderado],Causales[[#This Row],[Puntaje Ponderado]],3)</f>
        <v>0.26</v>
      </c>
      <c r="AI163" s="49" t="str">
        <f>+VLOOKUP(M163,Homolgacion9[[Causal Homologada]:[Driver]],2,0)</f>
        <v>Débil Educación Ambiental</v>
      </c>
      <c r="AJ163" s="2" t="str">
        <f t="shared" si="9"/>
        <v>Baja</v>
      </c>
    </row>
    <row r="164" spans="2:36" x14ac:dyDescent="0.2">
      <c r="B164" s="1" t="s">
        <v>46</v>
      </c>
      <c r="C164" s="1" t="s">
        <v>34</v>
      </c>
      <c r="D164" s="1" t="str">
        <f>+VLOOKUP(F164,'DIV REGIONAL'!$F$4:$H$37,2,0)</f>
        <v>NORTE</v>
      </c>
      <c r="E164" s="1" t="str">
        <f>+VLOOKUP(F164,'DIV REGIONAL'!$F$4:$H$37,3,0)</f>
        <v>I. CIBAO NORTE</v>
      </c>
      <c r="F164" s="1" t="s">
        <v>34</v>
      </c>
      <c r="G164" s="2">
        <v>2</v>
      </c>
      <c r="H164" s="1" t="s">
        <v>33</v>
      </c>
      <c r="I164" s="46" t="s">
        <v>854</v>
      </c>
      <c r="J164" s="2">
        <v>6.0000000000000009</v>
      </c>
      <c r="K164" s="1" t="s">
        <v>15</v>
      </c>
      <c r="L164" s="1" t="s">
        <v>123</v>
      </c>
      <c r="M164" s="10" t="str">
        <f>+VLOOKUP(L164,Homolgacion9[[Causal]:[Causal Homologada]],2,0)</f>
        <v>Debilidad en las Políticas Públicas</v>
      </c>
      <c r="N164" s="47" t="str">
        <f>+Causales[[#This Row],[Provincia]]&amp;Causales[[#This Row],[Dinámica]]&amp;Causales[[#This Row],[Causal Homologada]]</f>
        <v>SantiagoCausas IndirectasDebilidad en las Políticas Públicas</v>
      </c>
      <c r="O164" s="14">
        <v>4</v>
      </c>
      <c r="P164" s="8">
        <v>3</v>
      </c>
      <c r="Q164" s="8">
        <v>4</v>
      </c>
      <c r="R164" s="8">
        <v>2</v>
      </c>
      <c r="S164" s="8">
        <v>3</v>
      </c>
      <c r="T164" s="8">
        <v>2</v>
      </c>
      <c r="U164" s="8"/>
      <c r="V164" s="8"/>
      <c r="W164" s="8"/>
      <c r="X164" s="8">
        <f t="shared" si="8"/>
        <v>18</v>
      </c>
      <c r="Y164" s="39">
        <f>+IFERROR(X164/COUNT(O164:W164),"")</f>
        <v>3</v>
      </c>
      <c r="Z164" s="35">
        <v>6</v>
      </c>
      <c r="AA164" s="28"/>
      <c r="AB164" s="28">
        <f>+COUNTIFS(Causales[Causal Homologada],Causales[[#This Row],[Causal Homologada]])</f>
        <v>50</v>
      </c>
      <c r="AC164" s="28"/>
      <c r="AD164" s="28">
        <f>+COUNTIFS(Causales[Causal Homologada],Causales[[#This Row],[Causal Homologada]],Causales[Ranking],1,Causales[Dinámica],Causales[[#This Row],[Dinámica]])</f>
        <v>8</v>
      </c>
      <c r="AE164" s="28">
        <f>+COUNTIFS(Causales[Causal Homologada],Causales[[#This Row],[Causal Homologada]],Causales[Ranking],2,Causales[Dinámica],Causales[[#This Row],[Dinámica]])</f>
        <v>8</v>
      </c>
      <c r="AF164" s="28">
        <f>+Causales[[#This Row],[Conteo Rank]]*1+Causales[[#This Row],[Conteo Rank2]]*0.5</f>
        <v>12</v>
      </c>
      <c r="AG164" s="28">
        <f>+Causales[[#This Row],[Conteo Rank 1+2]]*0.8+Causales[[#This Row],[Puntaje Total]]*0.2</f>
        <v>13.200000000000001</v>
      </c>
      <c r="AH164" s="28">
        <f>+_xlfn.PERCENTRANK.INC(Causales[Puntaje Ponderado],Causales[[#This Row],[Puntaje Ponderado]],3)</f>
        <v>0.77200000000000002</v>
      </c>
      <c r="AI164" s="49" t="str">
        <f>+VLOOKUP(M164,Homolgacion9[[Causal Homologada]:[Driver]],2,0)</f>
        <v>Debilidad institucional para la gestión forestal y ausencia de ley sectorial forestal y otras leyes asociadas a la gestión del sector</v>
      </c>
      <c r="AJ164" s="2" t="str">
        <f t="shared" si="9"/>
        <v>Alta</v>
      </c>
    </row>
    <row r="165" spans="2:36" x14ac:dyDescent="0.2">
      <c r="B165" s="6" t="s">
        <v>46</v>
      </c>
      <c r="C165" s="6" t="s">
        <v>34</v>
      </c>
      <c r="D165" s="6" t="str">
        <f>+VLOOKUP(F165,'DIV REGIONAL'!$F$4:$H$37,2,0)</f>
        <v>NORTE</v>
      </c>
      <c r="E165" s="6" t="str">
        <f>+VLOOKUP(F165,'DIV REGIONAL'!$F$4:$H$37,3,0)</f>
        <v>IV. CIBAO NOROESTE</v>
      </c>
      <c r="F165" s="6" t="s">
        <v>99</v>
      </c>
      <c r="G165" s="7">
        <v>3</v>
      </c>
      <c r="H165" s="6" t="s">
        <v>51</v>
      </c>
      <c r="I165" s="46" t="s">
        <v>855</v>
      </c>
      <c r="J165" s="7">
        <v>5</v>
      </c>
      <c r="K165" s="6" t="s">
        <v>3</v>
      </c>
      <c r="L165" s="6" t="s">
        <v>4</v>
      </c>
      <c r="M165" s="10" t="str">
        <f>+VLOOKUP(L165,Homolgacion9[[Causal]:[Causal Homologada]],2,0)</f>
        <v>Agricultura Comercial</v>
      </c>
      <c r="N165" s="47" t="str">
        <f>+Causales[[#This Row],[Provincia]]&amp;Causales[[#This Row],[Dinámica]]&amp;Causales[[#This Row],[Causal Homologada]]</f>
        <v>Santiago RodríguezDeforestaciónAgricultura Comercial</v>
      </c>
      <c r="O165" s="7">
        <v>2</v>
      </c>
      <c r="P165" s="7">
        <v>1</v>
      </c>
      <c r="Q165" s="7">
        <v>1</v>
      </c>
      <c r="R165" s="7">
        <v>1</v>
      </c>
      <c r="S165" s="7">
        <v>1</v>
      </c>
      <c r="T165" s="7"/>
      <c r="U165" s="7"/>
      <c r="V165" s="7"/>
      <c r="W165" s="7"/>
      <c r="X165" s="7">
        <f t="shared" si="8"/>
        <v>6</v>
      </c>
      <c r="Y165" s="38">
        <f t="shared" si="7"/>
        <v>1.2</v>
      </c>
      <c r="Z165" s="32">
        <v>4</v>
      </c>
      <c r="AA165" s="28"/>
      <c r="AB165" s="28">
        <f>+COUNTIFS(Causales[Causal Homologada],Causales[[#This Row],[Causal Homologada]])</f>
        <v>30</v>
      </c>
      <c r="AC165" s="28"/>
      <c r="AD165" s="28">
        <f>+COUNTIFS(Causales[Causal Homologada],Causales[[#This Row],[Causal Homologada]],Causales[Ranking],1,Causales[Dinámica],Causales[[#This Row],[Dinámica]])</f>
        <v>7</v>
      </c>
      <c r="AE165" s="28">
        <f>+COUNTIFS(Causales[Causal Homologada],Causales[[#This Row],[Causal Homologada]],Causales[Ranking],2,Causales[Dinámica],Causales[[#This Row],[Dinámica]])</f>
        <v>9</v>
      </c>
      <c r="AF165" s="28">
        <f>+Causales[[#This Row],[Conteo Rank]]*1+Causales[[#This Row],[Conteo Rank2]]*0.5</f>
        <v>11.5</v>
      </c>
      <c r="AG165" s="28">
        <f>+Causales[[#This Row],[Conteo Rank 1+2]]*0.8+Causales[[#This Row],[Puntaje Total]]*0.2</f>
        <v>10.400000000000002</v>
      </c>
      <c r="AH165" s="28">
        <f>+_xlfn.PERCENTRANK.INC(Causales[Puntaje Ponderado],Causales[[#This Row],[Puntaje Ponderado]],3)</f>
        <v>0.498</v>
      </c>
      <c r="AI165" s="49" t="str">
        <f>+VLOOKUP(M165,Homolgacion9[[Causal Homologada]:[Driver]],2,0)</f>
        <v>Manejo y uso insustentable de las tierras para producción agrícola</v>
      </c>
      <c r="AJ165" s="2" t="str">
        <f t="shared" si="9"/>
        <v>Media</v>
      </c>
    </row>
    <row r="166" spans="2:36" x14ac:dyDescent="0.2">
      <c r="B166" s="1" t="s">
        <v>46</v>
      </c>
      <c r="C166" s="1" t="s">
        <v>34</v>
      </c>
      <c r="D166" s="1" t="str">
        <f>+VLOOKUP(F166,'DIV REGIONAL'!$F$4:$H$37,2,0)</f>
        <v>NORTE</v>
      </c>
      <c r="E166" s="1" t="str">
        <f>+VLOOKUP(F166,'DIV REGIONAL'!$F$4:$H$37,3,0)</f>
        <v>IV. CIBAO NOROESTE</v>
      </c>
      <c r="F166" s="1" t="s">
        <v>99</v>
      </c>
      <c r="G166" s="2">
        <v>3</v>
      </c>
      <c r="H166" s="1" t="s">
        <v>51</v>
      </c>
      <c r="I166" s="46" t="s">
        <v>855</v>
      </c>
      <c r="J166" s="2">
        <v>5</v>
      </c>
      <c r="K166" s="1" t="s">
        <v>3</v>
      </c>
      <c r="L166" s="1" t="s">
        <v>5</v>
      </c>
      <c r="M166" s="10" t="str">
        <f>+VLOOKUP(L166,Homolgacion9[[Causal]:[Causal Homologada]],2,0)</f>
        <v>Agricultura migratoria/subsistencia</v>
      </c>
      <c r="N166" s="47" t="str">
        <f>+Causales[[#This Row],[Provincia]]&amp;Causales[[#This Row],[Dinámica]]&amp;Causales[[#This Row],[Causal Homologada]]</f>
        <v>Santiago RodríguezDeforestaciónAgricultura migratoria/subsistencia</v>
      </c>
      <c r="O166" s="8">
        <v>4</v>
      </c>
      <c r="P166" s="8">
        <v>3</v>
      </c>
      <c r="Q166" s="8">
        <v>3</v>
      </c>
      <c r="R166" s="8">
        <v>3</v>
      </c>
      <c r="S166" s="8">
        <v>3</v>
      </c>
      <c r="T166" s="8"/>
      <c r="U166" s="8"/>
      <c r="V166" s="8"/>
      <c r="W166" s="8"/>
      <c r="X166" s="8">
        <f t="shared" si="8"/>
        <v>16</v>
      </c>
      <c r="Y166" s="39">
        <f t="shared" si="7"/>
        <v>3.2</v>
      </c>
      <c r="Z166" s="34">
        <v>2</v>
      </c>
      <c r="AA166" s="28"/>
      <c r="AB166" s="28">
        <f>+COUNTIFS(Causales[Causal Homologada],Causales[[#This Row],[Causal Homologada]])</f>
        <v>37</v>
      </c>
      <c r="AC166" s="28"/>
      <c r="AD166" s="28">
        <f>+COUNTIFS(Causales[Causal Homologada],Causales[[#This Row],[Causal Homologada]],Causales[Ranking],1,Causales[Dinámica],Causales[[#This Row],[Dinámica]])</f>
        <v>3</v>
      </c>
      <c r="AE166" s="28">
        <f>+COUNTIFS(Causales[Causal Homologada],Causales[[#This Row],[Causal Homologada]],Causales[Ranking],2,Causales[Dinámica],Causales[[#This Row],[Dinámica]])</f>
        <v>11</v>
      </c>
      <c r="AF166" s="28">
        <f>+Causales[[#This Row],[Conteo Rank]]*1+Causales[[#This Row],[Conteo Rank2]]*0.5</f>
        <v>8.5</v>
      </c>
      <c r="AG166" s="28">
        <f>+Causales[[#This Row],[Conteo Rank 1+2]]*0.8+Causales[[#This Row],[Puntaje Total]]*0.2</f>
        <v>10</v>
      </c>
      <c r="AH166" s="28">
        <f>+_xlfn.PERCENTRANK.INC(Causales[Puntaje Ponderado],Causales[[#This Row],[Puntaje Ponderado]],3)</f>
        <v>0.46500000000000002</v>
      </c>
      <c r="AI166" s="49" t="str">
        <f>+VLOOKUP(M166,Homolgacion9[[Causal Homologada]:[Driver]],2,0)</f>
        <v>Manejo y uso insustentable de las tierras para producción agrícola</v>
      </c>
      <c r="AJ166" s="2" t="str">
        <f t="shared" si="9"/>
        <v>Media</v>
      </c>
    </row>
    <row r="167" spans="2:36" x14ac:dyDescent="0.2">
      <c r="B167" s="1" t="s">
        <v>46</v>
      </c>
      <c r="C167" s="1" t="s">
        <v>34</v>
      </c>
      <c r="D167" s="1" t="str">
        <f>+VLOOKUP(F167,'DIV REGIONAL'!$F$4:$H$37,2,0)</f>
        <v>NORTE</v>
      </c>
      <c r="E167" s="1" t="str">
        <f>+VLOOKUP(F167,'DIV REGIONAL'!$F$4:$H$37,3,0)</f>
        <v>IV. CIBAO NOROESTE</v>
      </c>
      <c r="F167" s="1" t="s">
        <v>99</v>
      </c>
      <c r="G167" s="2">
        <v>3</v>
      </c>
      <c r="H167" s="1" t="s">
        <v>51</v>
      </c>
      <c r="I167" s="46" t="s">
        <v>855</v>
      </c>
      <c r="J167" s="2">
        <v>5</v>
      </c>
      <c r="K167" s="1" t="s">
        <v>3</v>
      </c>
      <c r="L167" s="1" t="s">
        <v>6</v>
      </c>
      <c r="M167" s="10" t="str">
        <f>+VLOOKUP(L167,Homolgacion9[[Causal]:[Causal Homologada]],2,0)</f>
        <v xml:space="preserve">Tala Ilegal de Bosque Natural </v>
      </c>
      <c r="N167" s="47" t="str">
        <f>+Causales[[#This Row],[Provincia]]&amp;Causales[[#This Row],[Dinámica]]&amp;Causales[[#This Row],[Causal Homologada]]</f>
        <v xml:space="preserve">Santiago RodríguezDeforestaciónTala Ilegal de Bosque Natural </v>
      </c>
      <c r="O167" s="8">
        <v>4</v>
      </c>
      <c r="P167" s="8">
        <v>3</v>
      </c>
      <c r="Q167" s="8">
        <v>3</v>
      </c>
      <c r="R167" s="8">
        <v>3</v>
      </c>
      <c r="S167" s="8">
        <v>3</v>
      </c>
      <c r="T167" s="8"/>
      <c r="U167" s="8"/>
      <c r="V167" s="8"/>
      <c r="W167" s="8"/>
      <c r="X167" s="8">
        <f t="shared" si="8"/>
        <v>16</v>
      </c>
      <c r="Y167" s="39">
        <f t="shared" si="7"/>
        <v>3.2</v>
      </c>
      <c r="Z167" s="34">
        <v>2</v>
      </c>
      <c r="AA167" s="28"/>
      <c r="AB167" s="28">
        <f>+COUNTIFS(Causales[Causal Homologada],Causales[[#This Row],[Causal Homologada]])</f>
        <v>34</v>
      </c>
      <c r="AC167" s="28"/>
      <c r="AD167" s="28">
        <f>+COUNTIFS(Causales[Causal Homologada],Causales[[#This Row],[Causal Homologada]],Causales[Ranking],1,Causales[Dinámica],Causales[[#This Row],[Dinámica]])</f>
        <v>10</v>
      </c>
      <c r="AE167" s="28">
        <f>+COUNTIFS(Causales[Causal Homologada],Causales[[#This Row],[Causal Homologada]],Causales[Ranking],2,Causales[Dinámica],Causales[[#This Row],[Dinámica]])</f>
        <v>3</v>
      </c>
      <c r="AF167" s="28">
        <f>+Causales[[#This Row],[Conteo Rank]]*1+Causales[[#This Row],[Conteo Rank2]]*0.5</f>
        <v>11.5</v>
      </c>
      <c r="AG167" s="28">
        <f>+Causales[[#This Row],[Conteo Rank 1+2]]*0.8+Causales[[#This Row],[Puntaje Total]]*0.2</f>
        <v>12.400000000000002</v>
      </c>
      <c r="AH167" s="28">
        <f>+_xlfn.PERCENTRANK.INC(Causales[Puntaje Ponderado],Causales[[#This Row],[Puntaje Ponderado]],3)</f>
        <v>0.67</v>
      </c>
      <c r="AI167" s="49" t="str">
        <f>+VLOOKUP(M167,Homolgacion9[[Causal Homologada]:[Driver]],2,0)</f>
        <v>Manejo y uso insustentable de las tierras forestales</v>
      </c>
      <c r="AJ167" s="2" t="str">
        <f t="shared" si="9"/>
        <v>Alta</v>
      </c>
    </row>
    <row r="168" spans="2:36" x14ac:dyDescent="0.2">
      <c r="B168" s="1" t="s">
        <v>46</v>
      </c>
      <c r="C168" s="1" t="s">
        <v>34</v>
      </c>
      <c r="D168" s="1" t="str">
        <f>+VLOOKUP(F168,'DIV REGIONAL'!$F$4:$H$37,2,0)</f>
        <v>NORTE</v>
      </c>
      <c r="E168" s="1" t="str">
        <f>+VLOOKUP(F168,'DIV REGIONAL'!$F$4:$H$37,3,0)</f>
        <v>IV. CIBAO NOROESTE</v>
      </c>
      <c r="F168" s="1" t="s">
        <v>99</v>
      </c>
      <c r="G168" s="2">
        <v>3</v>
      </c>
      <c r="H168" s="1" t="s">
        <v>51</v>
      </c>
      <c r="I168" s="46" t="s">
        <v>855</v>
      </c>
      <c r="J168" s="2">
        <v>5</v>
      </c>
      <c r="K168" s="1" t="s">
        <v>3</v>
      </c>
      <c r="L168" s="1" t="s">
        <v>7</v>
      </c>
      <c r="M168" s="10" t="str">
        <f>+VLOOKUP(L168,Homolgacion9[[Causal]:[Causal Homologada]],2,0)</f>
        <v>Infraestructura</v>
      </c>
      <c r="N168" s="47" t="str">
        <f>+Causales[[#This Row],[Provincia]]&amp;Causales[[#This Row],[Dinámica]]&amp;Causales[[#This Row],[Causal Homologada]]</f>
        <v>Santiago RodríguezDeforestaciónInfraestructura</v>
      </c>
      <c r="O168" s="8">
        <v>1</v>
      </c>
      <c r="P168" s="8">
        <v>1</v>
      </c>
      <c r="Q168" s="8">
        <v>1</v>
      </c>
      <c r="R168" s="8">
        <v>1</v>
      </c>
      <c r="S168" s="8">
        <v>1</v>
      </c>
      <c r="T168" s="8"/>
      <c r="U168" s="8"/>
      <c r="V168" s="8"/>
      <c r="W168" s="8"/>
      <c r="X168" s="8">
        <f t="shared" si="8"/>
        <v>5</v>
      </c>
      <c r="Y168" s="39">
        <f t="shared" si="7"/>
        <v>1</v>
      </c>
      <c r="Z168" s="34">
        <v>5</v>
      </c>
      <c r="AA168" s="28"/>
      <c r="AB168" s="28">
        <f>+COUNTIFS(Causales[Causal Homologada],Causales[[#This Row],[Causal Homologada]])</f>
        <v>27</v>
      </c>
      <c r="AC168" s="28"/>
      <c r="AD168" s="28">
        <f>+COUNTIFS(Causales[Causal Homologada],Causales[[#This Row],[Causal Homologada]],Causales[Ranking],1,Causales[Dinámica],Causales[[#This Row],[Dinámica]])</f>
        <v>0</v>
      </c>
      <c r="AE168" s="28">
        <f>+COUNTIFS(Causales[Causal Homologada],Causales[[#This Row],[Causal Homologada]],Causales[Ranking],2,Causales[Dinámica],Causales[[#This Row],[Dinámica]])</f>
        <v>1</v>
      </c>
      <c r="AF168" s="28">
        <f>+Causales[[#This Row],[Conteo Rank]]*1+Causales[[#This Row],[Conteo Rank2]]*0.5</f>
        <v>0.5</v>
      </c>
      <c r="AG168" s="28">
        <f>+Causales[[#This Row],[Conteo Rank 1+2]]*0.8+Causales[[#This Row],[Puntaje Total]]*0.2</f>
        <v>1.4</v>
      </c>
      <c r="AH168" s="28">
        <f>+_xlfn.PERCENTRANK.INC(Causales[Puntaje Ponderado],Causales[[#This Row],[Puntaje Ponderado]],3)</f>
        <v>1E-3</v>
      </c>
      <c r="AI168" s="49" t="str">
        <f>+VLOOKUP(M168,Homolgacion9[[Causal Homologada]:[Driver]],2,0)</f>
        <v>Expansión de infraestructura productiva de tipo urbana, vial e industrial</v>
      </c>
      <c r="AJ168" s="2" t="str">
        <f t="shared" si="9"/>
        <v>Muy Baja</v>
      </c>
    </row>
    <row r="169" spans="2:36" x14ac:dyDescent="0.2">
      <c r="B169" s="1" t="s">
        <v>46</v>
      </c>
      <c r="C169" s="1" t="s">
        <v>34</v>
      </c>
      <c r="D169" s="1" t="str">
        <f>+VLOOKUP(F169,'DIV REGIONAL'!$F$4:$H$37,2,0)</f>
        <v>NORTE</v>
      </c>
      <c r="E169" s="1" t="str">
        <f>+VLOOKUP(F169,'DIV REGIONAL'!$F$4:$H$37,3,0)</f>
        <v>IV. CIBAO NOROESTE</v>
      </c>
      <c r="F169" s="1" t="s">
        <v>99</v>
      </c>
      <c r="G169" s="2">
        <v>3</v>
      </c>
      <c r="H169" s="1" t="s">
        <v>51</v>
      </c>
      <c r="I169" s="46" t="s">
        <v>855</v>
      </c>
      <c r="J169" s="2">
        <v>5</v>
      </c>
      <c r="K169" s="1" t="s">
        <v>3</v>
      </c>
      <c r="L169" s="1" t="s">
        <v>20</v>
      </c>
      <c r="M169" s="10" t="str">
        <f>+VLOOKUP(L169,Homolgacion9[[Causal]:[Causal Homologada]],2,0)</f>
        <v>Ganadería Comercial</v>
      </c>
      <c r="N169" s="47" t="str">
        <f>+Causales[[#This Row],[Provincia]]&amp;Causales[[#This Row],[Dinámica]]&amp;Causales[[#This Row],[Causal Homologada]]</f>
        <v>Santiago RodríguezDeforestaciónGanadería Comercial</v>
      </c>
      <c r="O169" s="8">
        <v>5</v>
      </c>
      <c r="P169" s="8">
        <v>5</v>
      </c>
      <c r="Q169" s="8">
        <v>4</v>
      </c>
      <c r="R169" s="8">
        <v>4</v>
      </c>
      <c r="S169" s="8">
        <v>4</v>
      </c>
      <c r="T169" s="8"/>
      <c r="U169" s="8"/>
      <c r="V169" s="8"/>
      <c r="W169" s="8"/>
      <c r="X169" s="8">
        <f t="shared" si="8"/>
        <v>22</v>
      </c>
      <c r="Y169" s="39">
        <f t="shared" si="7"/>
        <v>4.4000000000000004</v>
      </c>
      <c r="Z169" s="34">
        <v>1</v>
      </c>
      <c r="AA169" s="28"/>
      <c r="AB169" s="28">
        <f>+COUNTIFS(Causales[Causal Homologada],Causales[[#This Row],[Causal Homologada]])</f>
        <v>28</v>
      </c>
      <c r="AC169" s="28"/>
      <c r="AD169" s="28">
        <f>+COUNTIFS(Causales[Causal Homologada],Causales[[#This Row],[Causal Homologada]],Causales[Ranking],1,Causales[Dinámica],Causales[[#This Row],[Dinámica]])</f>
        <v>11</v>
      </c>
      <c r="AE169" s="28">
        <f>+COUNTIFS(Causales[Causal Homologada],Causales[[#This Row],[Causal Homologada]],Causales[Ranking],2,Causales[Dinámica],Causales[[#This Row],[Dinámica]])</f>
        <v>3</v>
      </c>
      <c r="AF169" s="28">
        <f>+Causales[[#This Row],[Conteo Rank]]*1+Causales[[#This Row],[Conteo Rank2]]*0.5</f>
        <v>12.5</v>
      </c>
      <c r="AG169" s="28">
        <f>+Causales[[#This Row],[Conteo Rank 1+2]]*0.8+Causales[[#This Row],[Puntaje Total]]*0.2</f>
        <v>14.4</v>
      </c>
      <c r="AH169" s="28">
        <f>+_xlfn.PERCENTRANK.INC(Causales[Puntaje Ponderado],Causales[[#This Row],[Puntaje Ponderado]],3)</f>
        <v>0.86499999999999999</v>
      </c>
      <c r="AI169" s="49" t="str">
        <f>+VLOOKUP(M169,Homolgacion9[[Causal Homologada]:[Driver]],2,0)</f>
        <v>Manejo y uso insustentable de las tierras para producción ganadera</v>
      </c>
      <c r="AJ169" s="2" t="str">
        <f t="shared" si="9"/>
        <v>Muy Alta</v>
      </c>
    </row>
    <row r="170" spans="2:36" x14ac:dyDescent="0.2">
      <c r="B170" s="1" t="s">
        <v>46</v>
      </c>
      <c r="C170" s="1" t="s">
        <v>34</v>
      </c>
      <c r="D170" s="1" t="str">
        <f>+VLOOKUP(F170,'DIV REGIONAL'!$F$4:$H$37,2,0)</f>
        <v>NORTE</v>
      </c>
      <c r="E170" s="1" t="str">
        <f>+VLOOKUP(F170,'DIV REGIONAL'!$F$4:$H$37,3,0)</f>
        <v>IV. CIBAO NOROESTE</v>
      </c>
      <c r="F170" s="1" t="s">
        <v>99</v>
      </c>
      <c r="G170" s="2">
        <v>3</v>
      </c>
      <c r="H170" s="1" t="s">
        <v>51</v>
      </c>
      <c r="I170" s="46" t="s">
        <v>855</v>
      </c>
      <c r="J170" s="2">
        <v>5</v>
      </c>
      <c r="K170" s="1" t="s">
        <v>3</v>
      </c>
      <c r="L170" s="1" t="s">
        <v>124</v>
      </c>
      <c r="M170" s="10" t="str">
        <f>+VLOOKUP(L170,Homolgacion9[[Causal]:[Causal Homologada]],2,0)</f>
        <v>Incendios Alta Intensidad</v>
      </c>
      <c r="N170" s="47" t="str">
        <f>+Causales[[#This Row],[Provincia]]&amp;Causales[[#This Row],[Dinámica]]&amp;Causales[[#This Row],[Causal Homologada]]</f>
        <v>Santiago RodríguezDeforestaciónIncendios Alta Intensidad</v>
      </c>
      <c r="O170" s="8">
        <v>2</v>
      </c>
      <c r="P170" s="8">
        <v>3</v>
      </c>
      <c r="Q170" s="8">
        <v>3</v>
      </c>
      <c r="R170" s="8">
        <v>3</v>
      </c>
      <c r="S170" s="8">
        <v>3</v>
      </c>
      <c r="T170" s="8"/>
      <c r="U170" s="8"/>
      <c r="V170" s="8"/>
      <c r="W170" s="8"/>
      <c r="X170" s="8">
        <f t="shared" si="8"/>
        <v>14</v>
      </c>
      <c r="Y170" s="39">
        <f t="shared" si="7"/>
        <v>2.8</v>
      </c>
      <c r="Z170" s="34">
        <v>3</v>
      </c>
      <c r="AA170" s="28"/>
      <c r="AB170" s="28">
        <f>+COUNTIFS(Causales[Causal Homologada],Causales[[#This Row],[Causal Homologada]])</f>
        <v>18</v>
      </c>
      <c r="AC170" s="28"/>
      <c r="AD170" s="28">
        <f>+COUNTIFS(Causales[Causal Homologada],Causales[[#This Row],[Causal Homologada]],Causales[Ranking],1,Causales[Dinámica],Causales[[#This Row],[Dinámica]])</f>
        <v>0</v>
      </c>
      <c r="AE170" s="28">
        <f>+COUNTIFS(Causales[Causal Homologada],Causales[[#This Row],[Causal Homologada]],Causales[Ranking],2,Causales[Dinámica],Causales[[#This Row],[Dinámica]])</f>
        <v>2</v>
      </c>
      <c r="AF170" s="28">
        <f>+Causales[[#This Row],[Conteo Rank]]*1+Causales[[#This Row],[Conteo Rank2]]*0.5</f>
        <v>1</v>
      </c>
      <c r="AG170" s="28">
        <f>+Causales[[#This Row],[Conteo Rank 1+2]]*0.8+Causales[[#This Row],[Puntaje Total]]*0.2</f>
        <v>3.6000000000000005</v>
      </c>
      <c r="AH170" s="28">
        <f>+_xlfn.PERCENTRANK.INC(Causales[Puntaje Ponderado],Causales[[#This Row],[Puntaje Ponderado]],3)</f>
        <v>0.121</v>
      </c>
      <c r="AI170" s="49" t="str">
        <f>+VLOOKUP(M170,Homolgacion9[[Causal Homologada]:[Driver]],2,0)</f>
        <v>Incendios Forestales</v>
      </c>
      <c r="AJ170" s="2" t="str">
        <f t="shared" si="9"/>
        <v>Muy Baja</v>
      </c>
    </row>
    <row r="171" spans="2:36" x14ac:dyDescent="0.2">
      <c r="B171" s="1" t="s">
        <v>46</v>
      </c>
      <c r="C171" s="1" t="s">
        <v>34</v>
      </c>
      <c r="D171" s="1" t="str">
        <f>+VLOOKUP(F171,'DIV REGIONAL'!$F$4:$H$37,2,0)</f>
        <v>NORTE</v>
      </c>
      <c r="E171" s="1" t="str">
        <f>+VLOOKUP(F171,'DIV REGIONAL'!$F$4:$H$37,3,0)</f>
        <v>IV. CIBAO NOROESTE</v>
      </c>
      <c r="F171" s="1" t="s">
        <v>99</v>
      </c>
      <c r="G171" s="2">
        <v>3</v>
      </c>
      <c r="H171" s="1" t="s">
        <v>51</v>
      </c>
      <c r="I171" s="46" t="s">
        <v>855</v>
      </c>
      <c r="J171" s="2">
        <v>5</v>
      </c>
      <c r="K171" s="1" t="s">
        <v>10</v>
      </c>
      <c r="L171" s="1" t="s">
        <v>14</v>
      </c>
      <c r="M171" s="10" t="str">
        <f>+VLOOKUP(L171,Homolgacion9[[Causal]:[Causal Homologada]],2,0)</f>
        <v>Planes de Manejo mal gestionados/mal ejecutados</v>
      </c>
      <c r="N171" s="47" t="str">
        <f>+Causales[[#This Row],[Provincia]]&amp;Causales[[#This Row],[Dinámica]]&amp;Causales[[#This Row],[Causal Homologada]]</f>
        <v>Santiago RodríguezDegradaciónPlanes de Manejo mal gestionados/mal ejecutados</v>
      </c>
      <c r="O171" s="8">
        <v>2</v>
      </c>
      <c r="P171" s="8">
        <v>2</v>
      </c>
      <c r="Q171" s="8">
        <v>2</v>
      </c>
      <c r="R171" s="8">
        <v>2</v>
      </c>
      <c r="S171" s="8">
        <v>2</v>
      </c>
      <c r="T171" s="8"/>
      <c r="U171" s="8"/>
      <c r="V171" s="8"/>
      <c r="W171" s="8"/>
      <c r="X171" s="8">
        <f t="shared" si="8"/>
        <v>10</v>
      </c>
      <c r="Y171" s="39">
        <f t="shared" si="7"/>
        <v>2</v>
      </c>
      <c r="Z171" s="34">
        <v>3</v>
      </c>
      <c r="AA171" s="28"/>
      <c r="AB171" s="28">
        <f>+COUNTIFS(Causales[Causal Homologada],Causales[[#This Row],[Causal Homologada]])</f>
        <v>33</v>
      </c>
      <c r="AC171" s="28"/>
      <c r="AD171" s="28">
        <f>+COUNTIFS(Causales[Causal Homologada],Causales[[#This Row],[Causal Homologada]],Causales[Ranking],1,Causales[Dinámica],Causales[[#This Row],[Dinámica]])</f>
        <v>9</v>
      </c>
      <c r="AE171" s="28">
        <f>+COUNTIFS(Causales[Causal Homologada],Causales[[#This Row],[Causal Homologada]],Causales[Ranking],2,Causales[Dinámica],Causales[[#This Row],[Dinámica]])</f>
        <v>4</v>
      </c>
      <c r="AF171" s="28">
        <f>+Causales[[#This Row],[Conteo Rank]]*1+Causales[[#This Row],[Conteo Rank2]]*0.5</f>
        <v>11</v>
      </c>
      <c r="AG171" s="28">
        <f>+Causales[[#This Row],[Conteo Rank 1+2]]*0.8+Causales[[#This Row],[Puntaje Total]]*0.2</f>
        <v>10.8</v>
      </c>
      <c r="AH171" s="28">
        <f>+_xlfn.PERCENTRANK.INC(Causales[Puntaje Ponderado],Causales[[#This Row],[Puntaje Ponderado]],3)</f>
        <v>0.51600000000000001</v>
      </c>
      <c r="AI171" s="49" t="str">
        <f>+VLOOKUP(M171,Homolgacion9[[Causal Homologada]:[Driver]],2,0)</f>
        <v>Manejo y uso insustentable de las tierras forestales</v>
      </c>
      <c r="AJ171" s="2" t="str">
        <f t="shared" si="9"/>
        <v>Media</v>
      </c>
    </row>
    <row r="172" spans="2:36" x14ac:dyDescent="0.2">
      <c r="B172" s="1" t="s">
        <v>46</v>
      </c>
      <c r="C172" s="1" t="s">
        <v>34</v>
      </c>
      <c r="D172" s="1" t="str">
        <f>+VLOOKUP(F172,'DIV REGIONAL'!$F$4:$H$37,2,0)</f>
        <v>NORTE</v>
      </c>
      <c r="E172" s="1" t="str">
        <f>+VLOOKUP(F172,'DIV REGIONAL'!$F$4:$H$37,3,0)</f>
        <v>IV. CIBAO NOROESTE</v>
      </c>
      <c r="F172" s="1" t="s">
        <v>99</v>
      </c>
      <c r="G172" s="2">
        <v>3</v>
      </c>
      <c r="H172" s="1" t="s">
        <v>51</v>
      </c>
      <c r="I172" s="46" t="s">
        <v>855</v>
      </c>
      <c r="J172" s="2">
        <v>5</v>
      </c>
      <c r="K172" s="1" t="s">
        <v>10</v>
      </c>
      <c r="L172" s="1" t="s">
        <v>11</v>
      </c>
      <c r="M172" s="10" t="str">
        <f>+VLOOKUP(L172,Homolgacion9[[Causal]:[Causal Homologada]],2,0)</f>
        <v>Incendios Mediana y Baja Intensidad</v>
      </c>
      <c r="N172" s="47" t="str">
        <f>+Causales[[#This Row],[Provincia]]&amp;Causales[[#This Row],[Dinámica]]&amp;Causales[[#This Row],[Causal Homologada]]</f>
        <v>Santiago RodríguezDegradaciónIncendios Mediana y Baja Intensidad</v>
      </c>
      <c r="O172" s="8">
        <v>2</v>
      </c>
      <c r="P172" s="8">
        <v>2</v>
      </c>
      <c r="Q172" s="8">
        <v>3</v>
      </c>
      <c r="R172" s="8">
        <v>3</v>
      </c>
      <c r="S172" s="8">
        <v>3</v>
      </c>
      <c r="T172" s="8"/>
      <c r="U172" s="8"/>
      <c r="V172" s="8"/>
      <c r="W172" s="8"/>
      <c r="X172" s="8">
        <f t="shared" si="8"/>
        <v>13</v>
      </c>
      <c r="Y172" s="39">
        <f t="shared" si="7"/>
        <v>2.6</v>
      </c>
      <c r="Z172" s="34">
        <v>2</v>
      </c>
      <c r="AA172" s="28"/>
      <c r="AB172" s="28">
        <f>+COUNTIFS(Causales[Causal Homologada],Causales[[#This Row],[Causal Homologada]])</f>
        <v>30</v>
      </c>
      <c r="AC172" s="28"/>
      <c r="AD172" s="28">
        <f>+COUNTIFS(Causales[Causal Homologada],Causales[[#This Row],[Causal Homologada]],Causales[Ranking],1,Causales[Dinámica],Causales[[#This Row],[Dinámica]])</f>
        <v>1</v>
      </c>
      <c r="AE172" s="28">
        <f>+COUNTIFS(Causales[Causal Homologada],Causales[[#This Row],[Causal Homologada]],Causales[Ranking],2,Causales[Dinámica],Causales[[#This Row],[Dinámica]])</f>
        <v>7</v>
      </c>
      <c r="AF172" s="28">
        <f>+Causales[[#This Row],[Conteo Rank]]*1+Causales[[#This Row],[Conteo Rank2]]*0.5</f>
        <v>4.5</v>
      </c>
      <c r="AG172" s="28">
        <f>+Causales[[#This Row],[Conteo Rank 1+2]]*0.8+Causales[[#This Row],[Puntaje Total]]*0.2</f>
        <v>6.2</v>
      </c>
      <c r="AH172" s="28">
        <f>+_xlfn.PERCENTRANK.INC(Causales[Puntaje Ponderado],Causales[[#This Row],[Puntaje Ponderado]],3)</f>
        <v>0.28000000000000003</v>
      </c>
      <c r="AI172" s="49" t="str">
        <f>+VLOOKUP(M172,Homolgacion9[[Causal Homologada]:[Driver]],2,0)</f>
        <v>Incendios Forestales</v>
      </c>
      <c r="AJ172" s="2" t="str">
        <f t="shared" si="9"/>
        <v>Baja</v>
      </c>
    </row>
    <row r="173" spans="2:36" x14ac:dyDescent="0.2">
      <c r="B173" s="1" t="s">
        <v>46</v>
      </c>
      <c r="C173" s="1" t="s">
        <v>34</v>
      </c>
      <c r="D173" s="1" t="str">
        <f>+VLOOKUP(F173,'DIV REGIONAL'!$F$4:$H$37,2,0)</f>
        <v>NORTE</v>
      </c>
      <c r="E173" s="1" t="str">
        <f>+VLOOKUP(F173,'DIV REGIONAL'!$F$4:$H$37,3,0)</f>
        <v>IV. CIBAO NOROESTE</v>
      </c>
      <c r="F173" s="1" t="s">
        <v>99</v>
      </c>
      <c r="G173" s="2">
        <v>3</v>
      </c>
      <c r="H173" s="1" t="s">
        <v>51</v>
      </c>
      <c r="I173" s="46" t="s">
        <v>855</v>
      </c>
      <c r="J173" s="2">
        <v>5</v>
      </c>
      <c r="K173" s="1" t="s">
        <v>10</v>
      </c>
      <c r="L173" s="1" t="s">
        <v>12</v>
      </c>
      <c r="M173" s="10" t="str">
        <f>+VLOOKUP(L173,Homolgacion9[[Causal]:[Causal Homologada]],2,0)</f>
        <v>Pastoreo de ganado en bosques</v>
      </c>
      <c r="N173" s="47" t="str">
        <f>+Causales[[#This Row],[Provincia]]&amp;Causales[[#This Row],[Dinámica]]&amp;Causales[[#This Row],[Causal Homologada]]</f>
        <v>Santiago RodríguezDegradaciónPastoreo de ganado en bosques</v>
      </c>
      <c r="O173" s="8">
        <v>4</v>
      </c>
      <c r="P173" s="8">
        <v>4</v>
      </c>
      <c r="Q173" s="8">
        <v>3</v>
      </c>
      <c r="R173" s="8">
        <v>3</v>
      </c>
      <c r="S173" s="8">
        <v>3</v>
      </c>
      <c r="T173" s="8"/>
      <c r="U173" s="8"/>
      <c r="V173" s="8"/>
      <c r="W173" s="8"/>
      <c r="X173" s="8">
        <f t="shared" si="8"/>
        <v>17</v>
      </c>
      <c r="Y173" s="39">
        <f t="shared" si="7"/>
        <v>3.4</v>
      </c>
      <c r="Z173" s="34">
        <v>1</v>
      </c>
      <c r="AA173" s="28"/>
      <c r="AB173" s="28">
        <f>+COUNTIFS(Causales[Causal Homologada],Causales[[#This Row],[Causal Homologada]])</f>
        <v>29</v>
      </c>
      <c r="AC173" s="28"/>
      <c r="AD173" s="28">
        <f>+COUNTIFS(Causales[Causal Homologada],Causales[[#This Row],[Causal Homologada]],Causales[Ranking],1,Causales[Dinámica],Causales[[#This Row],[Dinámica]])</f>
        <v>11</v>
      </c>
      <c r="AE173" s="28">
        <f>+COUNTIFS(Causales[Causal Homologada],Causales[[#This Row],[Causal Homologada]],Causales[Ranking],2,Causales[Dinámica],Causales[[#This Row],[Dinámica]])</f>
        <v>8</v>
      </c>
      <c r="AF173" s="28">
        <f>+Causales[[#This Row],[Conteo Rank]]*1+Causales[[#This Row],[Conteo Rank2]]*0.5</f>
        <v>15</v>
      </c>
      <c r="AG173" s="28">
        <f>+Causales[[#This Row],[Conteo Rank 1+2]]*0.8+Causales[[#This Row],[Puntaje Total]]*0.2</f>
        <v>15.4</v>
      </c>
      <c r="AH173" s="28">
        <f>+_xlfn.PERCENTRANK.INC(Causales[Puntaje Ponderado],Causales[[#This Row],[Puntaje Ponderado]],3)</f>
        <v>0.94499999999999995</v>
      </c>
      <c r="AI173" s="49" t="str">
        <f>+VLOOKUP(M173,Homolgacion9[[Causal Homologada]:[Driver]],2,0)</f>
        <v>Manejo y uso insustentable de las tierras para producción ganadera</v>
      </c>
      <c r="AJ173" s="2" t="str">
        <f t="shared" si="9"/>
        <v>Muy Alta</v>
      </c>
    </row>
    <row r="174" spans="2:36" x14ac:dyDescent="0.2">
      <c r="B174" s="1" t="s">
        <v>46</v>
      </c>
      <c r="C174" s="1" t="s">
        <v>34</v>
      </c>
      <c r="D174" s="1" t="str">
        <f>+VLOOKUP(F174,'DIV REGIONAL'!$F$4:$H$37,2,0)</f>
        <v>NORTE</v>
      </c>
      <c r="E174" s="1" t="str">
        <f>+VLOOKUP(F174,'DIV REGIONAL'!$F$4:$H$37,3,0)</f>
        <v>IV. CIBAO NOROESTE</v>
      </c>
      <c r="F174" s="1" t="s">
        <v>99</v>
      </c>
      <c r="G174" s="2">
        <v>3</v>
      </c>
      <c r="H174" s="1" t="s">
        <v>51</v>
      </c>
      <c r="I174" s="46" t="s">
        <v>855</v>
      </c>
      <c r="J174" s="2">
        <v>5</v>
      </c>
      <c r="K174" s="1" t="s">
        <v>10</v>
      </c>
      <c r="L174" s="1" t="s">
        <v>13</v>
      </c>
      <c r="M174" s="10" t="str">
        <f>+VLOOKUP(L174,Homolgacion9[[Causal]:[Causal Homologada]],2,0)</f>
        <v>Extracción de Madera Leña/Carbón</v>
      </c>
      <c r="N174" s="47" t="str">
        <f>+Causales[[#This Row],[Provincia]]&amp;Causales[[#This Row],[Dinámica]]&amp;Causales[[#This Row],[Causal Homologada]]</f>
        <v>Santiago RodríguezDegradaciónExtracción de Madera Leña/Carbón</v>
      </c>
      <c r="O174" s="8">
        <v>2</v>
      </c>
      <c r="P174" s="8">
        <v>1</v>
      </c>
      <c r="Q174" s="8">
        <v>1</v>
      </c>
      <c r="R174" s="8">
        <v>1</v>
      </c>
      <c r="S174" s="8">
        <v>1</v>
      </c>
      <c r="T174" s="8"/>
      <c r="U174" s="8"/>
      <c r="V174" s="8"/>
      <c r="W174" s="8"/>
      <c r="X174" s="8">
        <f t="shared" si="8"/>
        <v>6</v>
      </c>
      <c r="Y174" s="39">
        <f t="shared" si="7"/>
        <v>1.2</v>
      </c>
      <c r="Z174" s="34">
        <v>4</v>
      </c>
      <c r="AA174" s="28"/>
      <c r="AB174" s="28">
        <f>+COUNTIFS(Causales[Causal Homologada],Causales[[#This Row],[Causal Homologada]])</f>
        <v>31</v>
      </c>
      <c r="AC174" s="28"/>
      <c r="AD174" s="28">
        <f>+COUNTIFS(Causales[Causal Homologada],Causales[[#This Row],[Causal Homologada]],Causales[Ranking],1,Causales[Dinámica],Causales[[#This Row],[Dinámica]])</f>
        <v>10</v>
      </c>
      <c r="AE174" s="28">
        <f>+COUNTIFS(Causales[Causal Homologada],Causales[[#This Row],[Causal Homologada]],Causales[Ranking],2,Causales[Dinámica],Causales[[#This Row],[Dinámica]])</f>
        <v>9</v>
      </c>
      <c r="AF174" s="28">
        <f>+Causales[[#This Row],[Conteo Rank]]*1+Causales[[#This Row],[Conteo Rank2]]*0.5</f>
        <v>14.5</v>
      </c>
      <c r="AG174" s="28">
        <f>+Causales[[#This Row],[Conteo Rank 1+2]]*0.8+Causales[[#This Row],[Puntaje Total]]*0.2</f>
        <v>12.8</v>
      </c>
      <c r="AH174" s="28">
        <f>+_xlfn.PERCENTRANK.INC(Causales[Puntaje Ponderado],Causales[[#This Row],[Puntaje Ponderado]],3)</f>
        <v>0.69299999999999995</v>
      </c>
      <c r="AI174" s="49" t="str">
        <f>+VLOOKUP(M174,Homolgacion9[[Causal Homologada]:[Driver]],2,0)</f>
        <v>Manejo y uso insustentable de las tierras forestales</v>
      </c>
      <c r="AJ174" s="2" t="str">
        <f t="shared" si="9"/>
        <v>Alta</v>
      </c>
    </row>
    <row r="175" spans="2:36" x14ac:dyDescent="0.2">
      <c r="B175" s="1" t="s">
        <v>46</v>
      </c>
      <c r="C175" s="1" t="s">
        <v>34</v>
      </c>
      <c r="D175" s="1" t="str">
        <f>+VLOOKUP(F175,'DIV REGIONAL'!$F$4:$H$37,2,0)</f>
        <v>NORTE</v>
      </c>
      <c r="E175" s="1" t="str">
        <f>+VLOOKUP(F175,'DIV REGIONAL'!$F$4:$H$37,3,0)</f>
        <v>IV. CIBAO NOROESTE</v>
      </c>
      <c r="F175" s="1" t="s">
        <v>99</v>
      </c>
      <c r="G175" s="2">
        <v>3</v>
      </c>
      <c r="H175" s="1" t="s">
        <v>51</v>
      </c>
      <c r="I175" s="46" t="s">
        <v>855</v>
      </c>
      <c r="J175" s="2">
        <v>5</v>
      </c>
      <c r="K175" s="1" t="s">
        <v>15</v>
      </c>
      <c r="L175" s="1" t="s">
        <v>16</v>
      </c>
      <c r="M175" s="10" t="str">
        <f>+VLOOKUP(L175,Homolgacion9[[Causal]:[Causal Homologada]],2,0)</f>
        <v>Debilidad en la Institucionalidad Forestal</v>
      </c>
      <c r="N175" s="47" t="str">
        <f>+Causales[[#This Row],[Provincia]]&amp;Causales[[#This Row],[Dinámica]]&amp;Causales[[#This Row],[Causal Homologada]]</f>
        <v>Santiago RodríguezCausas IndirectasDebilidad en la Institucionalidad Forestal</v>
      </c>
      <c r="O175" s="8">
        <v>2</v>
      </c>
      <c r="P175" s="8">
        <v>4</v>
      </c>
      <c r="Q175" s="8">
        <v>3</v>
      </c>
      <c r="R175" s="8">
        <v>3</v>
      </c>
      <c r="S175" s="8">
        <v>3</v>
      </c>
      <c r="T175" s="8"/>
      <c r="U175" s="8"/>
      <c r="V175" s="8"/>
      <c r="W175" s="8"/>
      <c r="X175" s="8">
        <f t="shared" si="8"/>
        <v>15</v>
      </c>
      <c r="Y175" s="39">
        <f t="shared" si="7"/>
        <v>3</v>
      </c>
      <c r="Z175" s="35">
        <v>2</v>
      </c>
      <c r="AA175" s="28"/>
      <c r="AB175" s="28">
        <f>+COUNTIFS(Causales[Causal Homologada],Causales[[#This Row],[Causal Homologada]])</f>
        <v>37</v>
      </c>
      <c r="AC175" s="28"/>
      <c r="AD175" s="28">
        <f>+COUNTIFS(Causales[Causal Homologada],Causales[[#This Row],[Causal Homologada]],Causales[Ranking],1,Causales[Dinámica],Causales[[#This Row],[Dinámica]])</f>
        <v>8</v>
      </c>
      <c r="AE175" s="28">
        <f>+COUNTIFS(Causales[Causal Homologada],Causales[[#This Row],[Causal Homologada]],Causales[Ranking],2,Causales[Dinámica],Causales[[#This Row],[Dinámica]])</f>
        <v>4</v>
      </c>
      <c r="AF175" s="28">
        <f>+Causales[[#This Row],[Conteo Rank]]*1+Causales[[#This Row],[Conteo Rank2]]*0.5</f>
        <v>10</v>
      </c>
      <c r="AG175" s="28">
        <f>+Causales[[#This Row],[Conteo Rank 1+2]]*0.8+Causales[[#This Row],[Puntaje Total]]*0.2</f>
        <v>11</v>
      </c>
      <c r="AH175" s="28">
        <f>+_xlfn.PERCENTRANK.INC(Causales[Puntaje Ponderado],Causales[[#This Row],[Puntaje Ponderado]],3)</f>
        <v>0.52700000000000002</v>
      </c>
      <c r="AI175" s="49" t="str">
        <f>+VLOOKUP(M175,Homolgacion9[[Causal Homologada]:[Driver]],2,0)</f>
        <v>Debilidad institucional para la gestión forestal y ausencia de ley sectorial forestal y otras leyes asociadas a la gestión del sector</v>
      </c>
      <c r="AJ175" s="2" t="str">
        <f t="shared" si="9"/>
        <v>Media</v>
      </c>
    </row>
    <row r="176" spans="2:36" x14ac:dyDescent="0.2">
      <c r="B176" s="1" t="s">
        <v>46</v>
      </c>
      <c r="C176" s="1" t="s">
        <v>34</v>
      </c>
      <c r="D176" s="1" t="str">
        <f>+VLOOKUP(F176,'DIV REGIONAL'!$F$4:$H$37,2,0)</f>
        <v>NORTE</v>
      </c>
      <c r="E176" s="1" t="str">
        <f>+VLOOKUP(F176,'DIV REGIONAL'!$F$4:$H$37,3,0)</f>
        <v>IV. CIBAO NOROESTE</v>
      </c>
      <c r="F176" s="1" t="s">
        <v>99</v>
      </c>
      <c r="G176" s="2">
        <v>3</v>
      </c>
      <c r="H176" s="1" t="s">
        <v>51</v>
      </c>
      <c r="I176" s="46" t="s">
        <v>855</v>
      </c>
      <c r="J176" s="2">
        <v>5</v>
      </c>
      <c r="K176" s="1" t="s">
        <v>15</v>
      </c>
      <c r="L176" s="1" t="s">
        <v>17</v>
      </c>
      <c r="M176" s="10" t="str">
        <f>+VLOOKUP(L176,Homolgacion9[[Causal]:[Causal Homologada]],2,0)</f>
        <v>Debilidad en las Políticas Públicas</v>
      </c>
      <c r="N176" s="47" t="str">
        <f>+Causales[[#This Row],[Provincia]]&amp;Causales[[#This Row],[Dinámica]]&amp;Causales[[#This Row],[Causal Homologada]]</f>
        <v>Santiago RodríguezCausas IndirectasDebilidad en las Políticas Públicas</v>
      </c>
      <c r="O176" s="8">
        <v>3</v>
      </c>
      <c r="P176" s="8">
        <v>3</v>
      </c>
      <c r="Q176" s="8">
        <v>2</v>
      </c>
      <c r="R176" s="8">
        <v>2</v>
      </c>
      <c r="S176" s="8">
        <v>2</v>
      </c>
      <c r="T176" s="8"/>
      <c r="U176" s="8"/>
      <c r="V176" s="8"/>
      <c r="W176" s="8"/>
      <c r="X176" s="8">
        <f t="shared" si="8"/>
        <v>12</v>
      </c>
      <c r="Y176" s="39">
        <f t="shared" si="7"/>
        <v>2.4</v>
      </c>
      <c r="Z176" s="35">
        <v>4</v>
      </c>
      <c r="AA176" s="28"/>
      <c r="AB176" s="28">
        <f>+COUNTIFS(Causales[Causal Homologada],Causales[[#This Row],[Causal Homologada]])</f>
        <v>50</v>
      </c>
      <c r="AC176" s="28"/>
      <c r="AD176" s="28">
        <f>+COUNTIFS(Causales[Causal Homologada],Causales[[#This Row],[Causal Homologada]],Causales[Ranking],1,Causales[Dinámica],Causales[[#This Row],[Dinámica]])</f>
        <v>8</v>
      </c>
      <c r="AE176" s="28">
        <f>+COUNTIFS(Causales[Causal Homologada],Causales[[#This Row],[Causal Homologada]],Causales[Ranking],2,Causales[Dinámica],Causales[[#This Row],[Dinámica]])</f>
        <v>8</v>
      </c>
      <c r="AF176" s="28">
        <f>+Causales[[#This Row],[Conteo Rank]]*1+Causales[[#This Row],[Conteo Rank2]]*0.5</f>
        <v>12</v>
      </c>
      <c r="AG176" s="28">
        <f>+Causales[[#This Row],[Conteo Rank 1+2]]*0.8+Causales[[#This Row],[Puntaje Total]]*0.2</f>
        <v>12.000000000000002</v>
      </c>
      <c r="AH176" s="28">
        <f>+_xlfn.PERCENTRANK.INC(Causales[Puntaje Ponderado],Causales[[#This Row],[Puntaje Ponderado]],3)</f>
        <v>0.63700000000000001</v>
      </c>
      <c r="AI176" s="49" t="str">
        <f>+VLOOKUP(M176,Homolgacion9[[Causal Homologada]:[Driver]],2,0)</f>
        <v>Debilidad institucional para la gestión forestal y ausencia de ley sectorial forestal y otras leyes asociadas a la gestión del sector</v>
      </c>
      <c r="AJ176" s="2" t="str">
        <f t="shared" si="9"/>
        <v>Alta</v>
      </c>
    </row>
    <row r="177" spans="2:36" x14ac:dyDescent="0.2">
      <c r="B177" s="1" t="s">
        <v>46</v>
      </c>
      <c r="C177" s="1" t="s">
        <v>34</v>
      </c>
      <c r="D177" s="1" t="str">
        <f>+VLOOKUP(F177,'DIV REGIONAL'!$F$4:$H$37,2,0)</f>
        <v>NORTE</v>
      </c>
      <c r="E177" s="1" t="str">
        <f>+VLOOKUP(F177,'DIV REGIONAL'!$F$4:$H$37,3,0)</f>
        <v>IV. CIBAO NOROESTE</v>
      </c>
      <c r="F177" s="1" t="s">
        <v>99</v>
      </c>
      <c r="G177" s="2">
        <v>3</v>
      </c>
      <c r="H177" s="1" t="s">
        <v>51</v>
      </c>
      <c r="I177" s="46" t="s">
        <v>855</v>
      </c>
      <c r="J177" s="2">
        <v>5</v>
      </c>
      <c r="K177" s="1" t="s">
        <v>15</v>
      </c>
      <c r="L177" s="1" t="s">
        <v>18</v>
      </c>
      <c r="M177" s="10" t="str">
        <f>+VLOOKUP(L177,Homolgacion9[[Causal]:[Causal Homologada]],2,0)</f>
        <v>Turismo: Expansión del área turística</v>
      </c>
      <c r="N177" s="47" t="str">
        <f>+Causales[[#This Row],[Provincia]]&amp;Causales[[#This Row],[Dinámica]]&amp;Causales[[#This Row],[Causal Homologada]]</f>
        <v>Santiago RodríguezCausas IndirectasTurismo: Expansión del área turística</v>
      </c>
      <c r="O177" s="8">
        <v>1</v>
      </c>
      <c r="P177" s="8">
        <v>1</v>
      </c>
      <c r="Q177" s="8">
        <v>1</v>
      </c>
      <c r="R177" s="8">
        <v>1</v>
      </c>
      <c r="S177" s="8">
        <v>1</v>
      </c>
      <c r="T177" s="8"/>
      <c r="U177" s="8"/>
      <c r="V177" s="8"/>
      <c r="W177" s="8"/>
      <c r="X177" s="8">
        <f t="shared" si="8"/>
        <v>5</v>
      </c>
      <c r="Y177" s="39">
        <f t="shared" si="7"/>
        <v>1</v>
      </c>
      <c r="Z177" s="35">
        <v>5</v>
      </c>
      <c r="AA177" s="28"/>
      <c r="AB177" s="28">
        <f>+COUNTIFS(Causales[Causal Homologada],Causales[[#This Row],[Causal Homologada]])</f>
        <v>30</v>
      </c>
      <c r="AC177" s="28"/>
      <c r="AD177" s="28">
        <f>+COUNTIFS(Causales[Causal Homologada],Causales[[#This Row],[Causal Homologada]],Causales[Ranking],1,Causales[Dinámica],Causales[[#This Row],[Dinámica]])</f>
        <v>0</v>
      </c>
      <c r="AE177" s="28">
        <f>+COUNTIFS(Causales[Causal Homologada],Causales[[#This Row],[Causal Homologada]],Causales[Ranking],2,Causales[Dinámica],Causales[[#This Row],[Dinámica]])</f>
        <v>3</v>
      </c>
      <c r="AF177" s="28">
        <f>+Causales[[#This Row],[Conteo Rank]]*1+Causales[[#This Row],[Conteo Rank2]]*0.5</f>
        <v>1.5</v>
      </c>
      <c r="AG177" s="28">
        <f>+Causales[[#This Row],[Conteo Rank 1+2]]*0.8+Causales[[#This Row],[Puntaje Total]]*0.2</f>
        <v>2.2000000000000002</v>
      </c>
      <c r="AH177" s="28">
        <f>+_xlfn.PERCENTRANK.INC(Causales[Puntaje Ponderado],Causales[[#This Row],[Puntaje Ponderado]],3)</f>
        <v>3.4000000000000002E-2</v>
      </c>
      <c r="AI177" s="49" t="str">
        <f>+VLOOKUP(M177,Homolgacion9[[Causal Homologada]:[Driver]],2,0)</f>
        <v>Expansión de infraestructura productiva de tipo urbana, vial e industrial</v>
      </c>
      <c r="AJ177" s="2" t="str">
        <f t="shared" si="9"/>
        <v>Muy Baja</v>
      </c>
    </row>
    <row r="178" spans="2:36" x14ac:dyDescent="0.2">
      <c r="B178" s="1" t="s">
        <v>46</v>
      </c>
      <c r="C178" s="1" t="s">
        <v>34</v>
      </c>
      <c r="D178" s="1" t="str">
        <f>+VLOOKUP(F178,'DIV REGIONAL'!$F$4:$H$37,2,0)</f>
        <v>NORTE</v>
      </c>
      <c r="E178" s="1" t="str">
        <f>+VLOOKUP(F178,'DIV REGIONAL'!$F$4:$H$37,3,0)</f>
        <v>IV. CIBAO NOROESTE</v>
      </c>
      <c r="F178" s="1" t="s">
        <v>99</v>
      </c>
      <c r="G178" s="2">
        <v>3</v>
      </c>
      <c r="H178" s="1" t="s">
        <v>51</v>
      </c>
      <c r="I178" s="46" t="s">
        <v>855</v>
      </c>
      <c r="J178" s="2">
        <v>5</v>
      </c>
      <c r="K178" s="1" t="s">
        <v>15</v>
      </c>
      <c r="L178" s="1" t="s">
        <v>19</v>
      </c>
      <c r="M178" s="10" t="str">
        <f>+VLOOKUP(L178,Homolgacion9[[Causal]:[Causal Homologada]],2,0)</f>
        <v>Informalidad Mercado Leña/Carbón</v>
      </c>
      <c r="N178" s="47" t="str">
        <f>+Causales[[#This Row],[Provincia]]&amp;Causales[[#This Row],[Dinámica]]&amp;Causales[[#This Row],[Causal Homologada]]</f>
        <v>Santiago RodríguezCausas IndirectasInformalidad Mercado Leña/Carbón</v>
      </c>
      <c r="O178" s="8">
        <v>2</v>
      </c>
      <c r="P178" s="8">
        <v>3</v>
      </c>
      <c r="Q178" s="8">
        <v>3</v>
      </c>
      <c r="R178" s="8">
        <v>3</v>
      </c>
      <c r="S178" s="8">
        <v>3</v>
      </c>
      <c r="T178" s="8"/>
      <c r="U178" s="8"/>
      <c r="V178" s="8"/>
      <c r="W178" s="8"/>
      <c r="X178" s="8">
        <f t="shared" si="8"/>
        <v>14</v>
      </c>
      <c r="Y178" s="39">
        <f t="shared" si="7"/>
        <v>2.8</v>
      </c>
      <c r="Z178" s="35">
        <v>3</v>
      </c>
      <c r="AA178" s="28"/>
      <c r="AB178" s="28">
        <f>+COUNTIFS(Causales[Causal Homologada],Causales[[#This Row],[Causal Homologada]])</f>
        <v>29</v>
      </c>
      <c r="AC178" s="28"/>
      <c r="AD178" s="28">
        <f>+COUNTIFS(Causales[Causal Homologada],Causales[[#This Row],[Causal Homologada]],Causales[Ranking],1,Causales[Dinámica],Causales[[#This Row],[Dinámica]])</f>
        <v>5</v>
      </c>
      <c r="AE178" s="28">
        <f>+COUNTIFS(Causales[Causal Homologada],Causales[[#This Row],[Causal Homologada]],Causales[Ranking],2,Causales[Dinámica],Causales[[#This Row],[Dinámica]])</f>
        <v>8</v>
      </c>
      <c r="AF178" s="28">
        <f>+Causales[[#This Row],[Conteo Rank]]*1+Causales[[#This Row],[Conteo Rank2]]*0.5</f>
        <v>9</v>
      </c>
      <c r="AG178" s="28">
        <f>+Causales[[#This Row],[Conteo Rank 1+2]]*0.8+Causales[[#This Row],[Puntaje Total]]*0.2</f>
        <v>10</v>
      </c>
      <c r="AH178" s="28">
        <f>+_xlfn.PERCENTRANK.INC(Causales[Puntaje Ponderado],Causales[[#This Row],[Puntaje Ponderado]],3)</f>
        <v>0.46500000000000002</v>
      </c>
      <c r="AI178" s="49" t="str">
        <f>+VLOOKUP(M178,Homolgacion9[[Causal Homologada]:[Driver]],2,0)</f>
        <v>Manejo y uso insustentable de las tierras forestales</v>
      </c>
      <c r="AJ178" s="2" t="str">
        <f t="shared" si="9"/>
        <v>Media</v>
      </c>
    </row>
    <row r="179" spans="2:36" x14ac:dyDescent="0.2">
      <c r="B179" s="1" t="s">
        <v>46</v>
      </c>
      <c r="C179" s="1" t="s">
        <v>34</v>
      </c>
      <c r="D179" s="1" t="str">
        <f>+VLOOKUP(F179,'DIV REGIONAL'!$F$4:$H$37,2,0)</f>
        <v>NORTE</v>
      </c>
      <c r="E179" s="1" t="str">
        <f>+VLOOKUP(F179,'DIV REGIONAL'!$F$4:$H$37,3,0)</f>
        <v>IV. CIBAO NOROESTE</v>
      </c>
      <c r="F179" s="1" t="s">
        <v>99</v>
      </c>
      <c r="G179" s="2">
        <v>3</v>
      </c>
      <c r="H179" s="1" t="s">
        <v>51</v>
      </c>
      <c r="I179" s="46" t="s">
        <v>855</v>
      </c>
      <c r="J179" s="2">
        <v>5</v>
      </c>
      <c r="K179" s="1" t="s">
        <v>15</v>
      </c>
      <c r="L179" s="1" t="s">
        <v>125</v>
      </c>
      <c r="M179" s="10" t="str">
        <f>+VLOOKUP(L179,Homolgacion9[[Causal]:[Causal Homologada]],2,0)</f>
        <v>Pobreza -Desempleo</v>
      </c>
      <c r="N179" s="47" t="str">
        <f>+Causales[[#This Row],[Provincia]]&amp;Causales[[#This Row],[Dinámica]]&amp;Causales[[#This Row],[Causal Homologada]]</f>
        <v>Santiago RodríguezCausas IndirectasPobreza -Desempleo</v>
      </c>
      <c r="O179" s="8">
        <v>4</v>
      </c>
      <c r="P179" s="8">
        <v>4</v>
      </c>
      <c r="Q179" s="8">
        <v>3</v>
      </c>
      <c r="R179" s="8">
        <v>3</v>
      </c>
      <c r="S179" s="8">
        <v>3</v>
      </c>
      <c r="T179" s="8"/>
      <c r="U179" s="8"/>
      <c r="V179" s="8"/>
      <c r="W179" s="8"/>
      <c r="X179" s="8">
        <f t="shared" si="8"/>
        <v>17</v>
      </c>
      <c r="Y179" s="39">
        <f t="shared" si="7"/>
        <v>3.4</v>
      </c>
      <c r="Z179" s="35">
        <v>1</v>
      </c>
      <c r="AA179" s="28"/>
      <c r="AB179" s="28">
        <f>+COUNTIFS(Causales[Causal Homologada],Causales[[#This Row],[Causal Homologada]])</f>
        <v>25</v>
      </c>
      <c r="AC179" s="28"/>
      <c r="AD179" s="28">
        <f>+COUNTIFS(Causales[Causal Homologada],Causales[[#This Row],[Causal Homologada]],Causales[Ranking],1,Causales[Dinámica],Causales[[#This Row],[Dinámica]])</f>
        <v>2</v>
      </c>
      <c r="AE179" s="28">
        <f>+COUNTIFS(Causales[Causal Homologada],Causales[[#This Row],[Causal Homologada]],Causales[Ranking],2,Causales[Dinámica],Causales[[#This Row],[Dinámica]])</f>
        <v>4</v>
      </c>
      <c r="AF179" s="28">
        <f>+Causales[[#This Row],[Conteo Rank]]*1+Causales[[#This Row],[Conteo Rank2]]*0.5</f>
        <v>4</v>
      </c>
      <c r="AG179" s="28">
        <f>+Causales[[#This Row],[Conteo Rank 1+2]]*0.8+Causales[[#This Row],[Puntaje Total]]*0.2</f>
        <v>6.6000000000000005</v>
      </c>
      <c r="AH179" s="28">
        <f>+_xlfn.PERCENTRANK.INC(Causales[Puntaje Ponderado],Causales[[#This Row],[Puntaje Ponderado]],3)</f>
        <v>0.30399999999999999</v>
      </c>
      <c r="AI179" s="49" t="str">
        <f>+VLOOKUP(M179,Homolgacion9[[Causal Homologada]:[Driver]],2,0)</f>
        <v>Pobreza e Inequidad Social</v>
      </c>
      <c r="AJ179" s="2" t="str">
        <f t="shared" si="9"/>
        <v>Baja</v>
      </c>
    </row>
    <row r="180" spans="2:36" x14ac:dyDescent="0.2">
      <c r="B180" s="1" t="s">
        <v>46</v>
      </c>
      <c r="C180" s="1" t="s">
        <v>34</v>
      </c>
      <c r="D180" s="1" t="str">
        <f>+VLOOKUP(F180,'DIV REGIONAL'!$F$4:$H$37,2,0)</f>
        <v>NORTE</v>
      </c>
      <c r="E180" s="1" t="str">
        <f>+VLOOKUP(F180,'DIV REGIONAL'!$F$4:$H$37,3,0)</f>
        <v>IV. CIBAO NOROESTE</v>
      </c>
      <c r="F180" s="1" t="s">
        <v>99</v>
      </c>
      <c r="G180" s="2">
        <v>3</v>
      </c>
      <c r="H180" s="1" t="s">
        <v>51</v>
      </c>
      <c r="I180" s="46" t="s">
        <v>855</v>
      </c>
      <c r="J180" s="2">
        <v>5</v>
      </c>
      <c r="K180" s="1" t="s">
        <v>15</v>
      </c>
      <c r="L180" s="1" t="s">
        <v>126</v>
      </c>
      <c r="M180" s="10" t="str">
        <f>+VLOOKUP(L180,Homolgacion9[[Causal]:[Causal Homologada]],2,0)</f>
        <v>Débil Educación Ambiental</v>
      </c>
      <c r="N180" s="47" t="str">
        <f>+Causales[[#This Row],[Provincia]]&amp;Causales[[#This Row],[Dinámica]]&amp;Causales[[#This Row],[Causal Homologada]]</f>
        <v>Santiago RodríguezCausas IndirectasDébil Educación Ambiental</v>
      </c>
      <c r="O180" s="8">
        <v>3</v>
      </c>
      <c r="P180" s="8">
        <v>3</v>
      </c>
      <c r="Q180" s="8">
        <v>2</v>
      </c>
      <c r="R180" s="8">
        <v>2</v>
      </c>
      <c r="S180" s="8">
        <v>2</v>
      </c>
      <c r="T180" s="8"/>
      <c r="U180" s="8"/>
      <c r="V180" s="8"/>
      <c r="W180" s="8"/>
      <c r="X180" s="8">
        <f t="shared" si="8"/>
        <v>12</v>
      </c>
      <c r="Y180" s="39">
        <f t="shared" ref="Y180:Y229" si="10">+IFERROR(X180/COUNT(O180:W180),"")</f>
        <v>2.4</v>
      </c>
      <c r="Z180" s="35">
        <v>4</v>
      </c>
      <c r="AA180" s="28"/>
      <c r="AB180" s="28">
        <f>+COUNTIFS(Causales[Causal Homologada],Causales[[#This Row],[Causal Homologada]])</f>
        <v>17</v>
      </c>
      <c r="AC180" s="28"/>
      <c r="AD180" s="28">
        <f>+COUNTIFS(Causales[Causal Homologada],Causales[[#This Row],[Causal Homologada]],Causales[Ranking],1,Causales[Dinámica],Causales[[#This Row],[Dinámica]])</f>
        <v>5</v>
      </c>
      <c r="AE180" s="28">
        <f>+COUNTIFS(Causales[Causal Homologada],Causales[[#This Row],[Causal Homologada]],Causales[Ranking],2,Causales[Dinámica],Causales[[#This Row],[Dinámica]])</f>
        <v>7</v>
      </c>
      <c r="AF180" s="28">
        <f>+Causales[[#This Row],[Conteo Rank]]*1+Causales[[#This Row],[Conteo Rank2]]*0.5</f>
        <v>8.5</v>
      </c>
      <c r="AG180" s="28">
        <f>+Causales[[#This Row],[Conteo Rank 1+2]]*0.8+Causales[[#This Row],[Puntaje Total]]*0.2</f>
        <v>9.2000000000000011</v>
      </c>
      <c r="AH180" s="28">
        <f>+_xlfn.PERCENTRANK.INC(Causales[Puntaje Ponderado],Causales[[#This Row],[Puntaje Ponderado]],3)</f>
        <v>0.43099999999999999</v>
      </c>
      <c r="AI180" s="49" t="str">
        <f>+VLOOKUP(M180,Homolgacion9[[Causal Homologada]:[Driver]],2,0)</f>
        <v>Débil Educación Ambiental</v>
      </c>
      <c r="AJ180" s="2" t="str">
        <f t="shared" si="9"/>
        <v>Media</v>
      </c>
    </row>
    <row r="181" spans="2:36" x14ac:dyDescent="0.2">
      <c r="B181" s="6" t="s">
        <v>46</v>
      </c>
      <c r="C181" s="6" t="s">
        <v>34</v>
      </c>
      <c r="D181" s="6" t="str">
        <f>+VLOOKUP(F181,'DIV REGIONAL'!$F$4:$H$37,2,0)</f>
        <v>NORTE</v>
      </c>
      <c r="E181" s="6" t="str">
        <f>+VLOOKUP(F181,'DIV REGIONAL'!$F$4:$H$37,3,0)</f>
        <v>IV. CIBAO NOROESTE</v>
      </c>
      <c r="F181" s="6" t="s">
        <v>100</v>
      </c>
      <c r="G181" s="7">
        <v>4</v>
      </c>
      <c r="H181" s="6" t="s">
        <v>59</v>
      </c>
      <c r="I181" s="46" t="s">
        <v>856</v>
      </c>
      <c r="J181" s="7">
        <v>4</v>
      </c>
      <c r="K181" s="6" t="s">
        <v>3</v>
      </c>
      <c r="L181" s="6" t="s">
        <v>4</v>
      </c>
      <c r="M181" s="10" t="str">
        <f>+VLOOKUP(L181,Homolgacion9[[Causal]:[Causal Homologada]],2,0)</f>
        <v>Agricultura Comercial</v>
      </c>
      <c r="N181" s="47" t="str">
        <f>+Causales[[#This Row],[Provincia]]&amp;Causales[[#This Row],[Dinámica]]&amp;Causales[[#This Row],[Causal Homologada]]</f>
        <v>DajabónDeforestaciónAgricultura Comercial</v>
      </c>
      <c r="O181" s="25">
        <v>1</v>
      </c>
      <c r="P181" s="25">
        <v>4</v>
      </c>
      <c r="Q181" s="25">
        <v>2</v>
      </c>
      <c r="R181" s="25">
        <v>3</v>
      </c>
      <c r="S181" s="7"/>
      <c r="T181" s="7"/>
      <c r="U181" s="7"/>
      <c r="V181" s="7"/>
      <c r="W181" s="7"/>
      <c r="X181" s="7">
        <f t="shared" si="8"/>
        <v>10</v>
      </c>
      <c r="Y181" s="38">
        <f t="shared" si="10"/>
        <v>2.5</v>
      </c>
      <c r="Z181" s="32">
        <v>5</v>
      </c>
      <c r="AA181" s="28"/>
      <c r="AB181" s="28">
        <f>+COUNTIFS(Causales[Causal Homologada],Causales[[#This Row],[Causal Homologada]])</f>
        <v>30</v>
      </c>
      <c r="AC181" s="28"/>
      <c r="AD181" s="28">
        <f>+COUNTIFS(Causales[Causal Homologada],Causales[[#This Row],[Causal Homologada]],Causales[Ranking],1,Causales[Dinámica],Causales[[#This Row],[Dinámica]])</f>
        <v>7</v>
      </c>
      <c r="AE181" s="28">
        <f>+COUNTIFS(Causales[Causal Homologada],Causales[[#This Row],[Causal Homologada]],Causales[Ranking],2,Causales[Dinámica],Causales[[#This Row],[Dinámica]])</f>
        <v>9</v>
      </c>
      <c r="AF181" s="28">
        <f>+Causales[[#This Row],[Conteo Rank]]*1+Causales[[#This Row],[Conteo Rank2]]*0.5</f>
        <v>11.5</v>
      </c>
      <c r="AG181" s="28">
        <f>+Causales[[#This Row],[Conteo Rank 1+2]]*0.8+Causales[[#This Row],[Puntaje Total]]*0.2</f>
        <v>11.200000000000001</v>
      </c>
      <c r="AH181" s="28">
        <f>+_xlfn.PERCENTRANK.INC(Causales[Puntaje Ponderado],Causales[[#This Row],[Puntaje Ponderado]],3)</f>
        <v>0.56299999999999994</v>
      </c>
      <c r="AI181" s="49" t="str">
        <f>+VLOOKUP(M181,Homolgacion9[[Causal Homologada]:[Driver]],2,0)</f>
        <v>Manejo y uso insustentable de las tierras para producción agrícola</v>
      </c>
      <c r="AJ181" s="2" t="str">
        <f t="shared" si="9"/>
        <v>Media</v>
      </c>
    </row>
    <row r="182" spans="2:36" x14ac:dyDescent="0.2">
      <c r="B182" s="1" t="s">
        <v>46</v>
      </c>
      <c r="C182" s="1" t="s">
        <v>34</v>
      </c>
      <c r="D182" s="1" t="str">
        <f>+VLOOKUP(F182,'DIV REGIONAL'!$F$4:$H$37,2,0)</f>
        <v>NORTE</v>
      </c>
      <c r="E182" s="1" t="str">
        <f>+VLOOKUP(F182,'DIV REGIONAL'!$F$4:$H$37,3,0)</f>
        <v>IV. CIBAO NOROESTE</v>
      </c>
      <c r="F182" s="1" t="s">
        <v>100</v>
      </c>
      <c r="G182" s="2">
        <v>4</v>
      </c>
      <c r="H182" s="1" t="s">
        <v>59</v>
      </c>
      <c r="I182" s="46" t="s">
        <v>856</v>
      </c>
      <c r="J182" s="2">
        <v>4</v>
      </c>
      <c r="K182" s="1" t="s">
        <v>3</v>
      </c>
      <c r="L182" s="1" t="s">
        <v>5</v>
      </c>
      <c r="M182" s="10" t="str">
        <f>+VLOOKUP(L182,Homolgacion9[[Causal]:[Causal Homologada]],2,0)</f>
        <v>Agricultura migratoria/subsistencia</v>
      </c>
      <c r="N182" s="47" t="str">
        <f>+Causales[[#This Row],[Provincia]]&amp;Causales[[#This Row],[Dinámica]]&amp;Causales[[#This Row],[Causal Homologada]]</f>
        <v>DajabónDeforestaciónAgricultura migratoria/subsistencia</v>
      </c>
      <c r="O182" s="26">
        <v>3</v>
      </c>
      <c r="P182" s="26">
        <v>2</v>
      </c>
      <c r="Q182" s="26">
        <v>2</v>
      </c>
      <c r="R182" s="26">
        <v>2</v>
      </c>
      <c r="S182" s="8"/>
      <c r="T182" s="8"/>
      <c r="U182" s="8"/>
      <c r="V182" s="8"/>
      <c r="W182" s="8"/>
      <c r="X182" s="8">
        <f t="shared" si="8"/>
        <v>9</v>
      </c>
      <c r="Y182" s="39">
        <f t="shared" si="10"/>
        <v>2.25</v>
      </c>
      <c r="Z182" s="34">
        <v>6</v>
      </c>
      <c r="AA182" s="28"/>
      <c r="AB182" s="28">
        <f>+COUNTIFS(Causales[Causal Homologada],Causales[[#This Row],[Causal Homologada]])</f>
        <v>37</v>
      </c>
      <c r="AC182" s="28"/>
      <c r="AD182" s="28">
        <f>+COUNTIFS(Causales[Causal Homologada],Causales[[#This Row],[Causal Homologada]],Causales[Ranking],1,Causales[Dinámica],Causales[[#This Row],[Dinámica]])</f>
        <v>3</v>
      </c>
      <c r="AE182" s="28">
        <f>+COUNTIFS(Causales[Causal Homologada],Causales[[#This Row],[Causal Homologada]],Causales[Ranking],2,Causales[Dinámica],Causales[[#This Row],[Dinámica]])</f>
        <v>11</v>
      </c>
      <c r="AF182" s="28">
        <f>+Causales[[#This Row],[Conteo Rank]]*1+Causales[[#This Row],[Conteo Rank2]]*0.5</f>
        <v>8.5</v>
      </c>
      <c r="AG182" s="28">
        <f>+Causales[[#This Row],[Conteo Rank 1+2]]*0.8+Causales[[#This Row],[Puntaje Total]]*0.2</f>
        <v>8.6000000000000014</v>
      </c>
      <c r="AH182" s="28">
        <f>+_xlfn.PERCENTRANK.INC(Causales[Puntaje Ponderado],Causales[[#This Row],[Puntaje Ponderado]],3)</f>
        <v>0.39500000000000002</v>
      </c>
      <c r="AI182" s="49" t="str">
        <f>+VLOOKUP(M182,Homolgacion9[[Causal Homologada]:[Driver]],2,0)</f>
        <v>Manejo y uso insustentable de las tierras para producción agrícola</v>
      </c>
      <c r="AJ182" s="2" t="str">
        <f t="shared" si="9"/>
        <v>Baja</v>
      </c>
    </row>
    <row r="183" spans="2:36" x14ac:dyDescent="0.2">
      <c r="B183" s="1" t="s">
        <v>46</v>
      </c>
      <c r="C183" s="1" t="s">
        <v>34</v>
      </c>
      <c r="D183" s="1" t="str">
        <f>+VLOOKUP(F183,'DIV REGIONAL'!$F$4:$H$37,2,0)</f>
        <v>NORTE</v>
      </c>
      <c r="E183" s="1" t="str">
        <f>+VLOOKUP(F183,'DIV REGIONAL'!$F$4:$H$37,3,0)</f>
        <v>IV. CIBAO NOROESTE</v>
      </c>
      <c r="F183" s="1" t="s">
        <v>100</v>
      </c>
      <c r="G183" s="2">
        <v>4</v>
      </c>
      <c r="H183" s="1" t="s">
        <v>59</v>
      </c>
      <c r="I183" s="46" t="s">
        <v>856</v>
      </c>
      <c r="J183" s="2">
        <v>4</v>
      </c>
      <c r="K183" s="1" t="s">
        <v>3</v>
      </c>
      <c r="L183" s="1" t="s">
        <v>6</v>
      </c>
      <c r="M183" s="10" t="str">
        <f>+VLOOKUP(L183,Homolgacion9[[Causal]:[Causal Homologada]],2,0)</f>
        <v xml:space="preserve">Tala Ilegal de Bosque Natural </v>
      </c>
      <c r="N183" s="47" t="str">
        <f>+Causales[[#This Row],[Provincia]]&amp;Causales[[#This Row],[Dinámica]]&amp;Causales[[#This Row],[Causal Homologada]]</f>
        <v xml:space="preserve">DajabónDeforestaciónTala Ilegal de Bosque Natural </v>
      </c>
      <c r="O183" s="26">
        <v>3</v>
      </c>
      <c r="P183" s="26">
        <v>4</v>
      </c>
      <c r="Q183" s="26">
        <v>4</v>
      </c>
      <c r="R183" s="26">
        <v>3</v>
      </c>
      <c r="S183" s="8"/>
      <c r="T183" s="8"/>
      <c r="U183" s="8"/>
      <c r="V183" s="8"/>
      <c r="W183" s="8"/>
      <c r="X183" s="8">
        <f t="shared" si="8"/>
        <v>14</v>
      </c>
      <c r="Y183" s="39">
        <f t="shared" si="10"/>
        <v>3.5</v>
      </c>
      <c r="Z183" s="34">
        <v>2</v>
      </c>
      <c r="AA183" s="28"/>
      <c r="AB183" s="28">
        <f>+COUNTIFS(Causales[Causal Homologada],Causales[[#This Row],[Causal Homologada]])</f>
        <v>34</v>
      </c>
      <c r="AC183" s="28"/>
      <c r="AD183" s="28">
        <f>+COUNTIFS(Causales[Causal Homologada],Causales[[#This Row],[Causal Homologada]],Causales[Ranking],1,Causales[Dinámica],Causales[[#This Row],[Dinámica]])</f>
        <v>10</v>
      </c>
      <c r="AE183" s="28">
        <f>+COUNTIFS(Causales[Causal Homologada],Causales[[#This Row],[Causal Homologada]],Causales[Ranking],2,Causales[Dinámica],Causales[[#This Row],[Dinámica]])</f>
        <v>3</v>
      </c>
      <c r="AF183" s="28">
        <f>+Causales[[#This Row],[Conteo Rank]]*1+Causales[[#This Row],[Conteo Rank2]]*0.5</f>
        <v>11.5</v>
      </c>
      <c r="AG183" s="28">
        <f>+Causales[[#This Row],[Conteo Rank 1+2]]*0.8+Causales[[#This Row],[Puntaje Total]]*0.2</f>
        <v>12.000000000000002</v>
      </c>
      <c r="AH183" s="28">
        <f>+_xlfn.PERCENTRANK.INC(Causales[Puntaje Ponderado],Causales[[#This Row],[Puntaje Ponderado]],3)</f>
        <v>0.63700000000000001</v>
      </c>
      <c r="AI183" s="49" t="str">
        <f>+VLOOKUP(M183,Homolgacion9[[Causal Homologada]:[Driver]],2,0)</f>
        <v>Manejo y uso insustentable de las tierras forestales</v>
      </c>
      <c r="AJ183" s="2" t="str">
        <f t="shared" si="9"/>
        <v>Alta</v>
      </c>
    </row>
    <row r="184" spans="2:36" x14ac:dyDescent="0.2">
      <c r="B184" s="1" t="s">
        <v>46</v>
      </c>
      <c r="C184" s="1" t="s">
        <v>34</v>
      </c>
      <c r="D184" s="1" t="str">
        <f>+VLOOKUP(F184,'DIV REGIONAL'!$F$4:$H$37,2,0)</f>
        <v>NORTE</v>
      </c>
      <c r="E184" s="1" t="str">
        <f>+VLOOKUP(F184,'DIV REGIONAL'!$F$4:$H$37,3,0)</f>
        <v>IV. CIBAO NOROESTE</v>
      </c>
      <c r="F184" s="1" t="s">
        <v>100</v>
      </c>
      <c r="G184" s="2">
        <v>4</v>
      </c>
      <c r="H184" s="1" t="s">
        <v>59</v>
      </c>
      <c r="I184" s="46" t="s">
        <v>856</v>
      </c>
      <c r="J184" s="2">
        <v>4</v>
      </c>
      <c r="K184" s="1" t="s">
        <v>3</v>
      </c>
      <c r="L184" s="1" t="s">
        <v>7</v>
      </c>
      <c r="M184" s="10" t="str">
        <f>+VLOOKUP(L184,Homolgacion9[[Causal]:[Causal Homologada]],2,0)</f>
        <v>Infraestructura</v>
      </c>
      <c r="N184" s="47" t="str">
        <f>+Causales[[#This Row],[Provincia]]&amp;Causales[[#This Row],[Dinámica]]&amp;Causales[[#This Row],[Causal Homologada]]</f>
        <v>DajabónDeforestaciónInfraestructura</v>
      </c>
      <c r="O184" s="26">
        <v>1</v>
      </c>
      <c r="P184" s="26">
        <v>1</v>
      </c>
      <c r="Q184" s="26">
        <v>1</v>
      </c>
      <c r="R184" s="26">
        <v>1</v>
      </c>
      <c r="S184" s="8"/>
      <c r="T184" s="8"/>
      <c r="U184" s="8"/>
      <c r="V184" s="8"/>
      <c r="W184" s="8"/>
      <c r="X184" s="8">
        <f t="shared" si="8"/>
        <v>4</v>
      </c>
      <c r="Y184" s="39">
        <f t="shared" si="10"/>
        <v>1</v>
      </c>
      <c r="Z184" s="34">
        <v>7</v>
      </c>
      <c r="AA184" s="28"/>
      <c r="AB184" s="28">
        <f>+COUNTIFS(Causales[Causal Homologada],Causales[[#This Row],[Causal Homologada]])</f>
        <v>27</v>
      </c>
      <c r="AC184" s="28"/>
      <c r="AD184" s="28">
        <f>+COUNTIFS(Causales[Causal Homologada],Causales[[#This Row],[Causal Homologada]],Causales[Ranking],1,Causales[Dinámica],Causales[[#This Row],[Dinámica]])</f>
        <v>0</v>
      </c>
      <c r="AE184" s="28">
        <f>+COUNTIFS(Causales[Causal Homologada],Causales[[#This Row],[Causal Homologada]],Causales[Ranking],2,Causales[Dinámica],Causales[[#This Row],[Dinámica]])</f>
        <v>1</v>
      </c>
      <c r="AF184" s="28">
        <f>+Causales[[#This Row],[Conteo Rank]]*1+Causales[[#This Row],[Conteo Rank2]]*0.5</f>
        <v>0.5</v>
      </c>
      <c r="AG184" s="28">
        <f>+Causales[[#This Row],[Conteo Rank 1+2]]*0.8+Causales[[#This Row],[Puntaje Total]]*0.2</f>
        <v>1.2000000000000002</v>
      </c>
      <c r="AH184" s="28">
        <f>+_xlfn.PERCENTRANK.INC(Causales[Puntaje Ponderado],Causales[[#This Row],[Puntaje Ponderado]],3)</f>
        <v>0</v>
      </c>
      <c r="AI184" s="49" t="str">
        <f>+VLOOKUP(M184,Homolgacion9[[Causal Homologada]:[Driver]],2,0)</f>
        <v>Expansión de infraestructura productiva de tipo urbana, vial e industrial</v>
      </c>
      <c r="AJ184" s="2" t="str">
        <f t="shared" si="9"/>
        <v>Muy Baja</v>
      </c>
    </row>
    <row r="185" spans="2:36" x14ac:dyDescent="0.2">
      <c r="B185" s="1" t="s">
        <v>46</v>
      </c>
      <c r="C185" s="1" t="s">
        <v>34</v>
      </c>
      <c r="D185" s="1" t="str">
        <f>+VLOOKUP(F185,'DIV REGIONAL'!$F$4:$H$37,2,0)</f>
        <v>NORTE</v>
      </c>
      <c r="E185" s="1" t="str">
        <f>+VLOOKUP(F185,'DIV REGIONAL'!$F$4:$H$37,3,0)</f>
        <v>IV. CIBAO NOROESTE</v>
      </c>
      <c r="F185" s="1" t="s">
        <v>100</v>
      </c>
      <c r="G185" s="2">
        <v>4</v>
      </c>
      <c r="H185" s="1" t="s">
        <v>59</v>
      </c>
      <c r="I185" s="46" t="s">
        <v>856</v>
      </c>
      <c r="J185" s="2">
        <v>4</v>
      </c>
      <c r="K185" s="1" t="s">
        <v>3</v>
      </c>
      <c r="L185" s="1" t="s">
        <v>20</v>
      </c>
      <c r="M185" s="10" t="str">
        <f>+VLOOKUP(L185,Homolgacion9[[Causal]:[Causal Homologada]],2,0)</f>
        <v>Ganadería Comercial</v>
      </c>
      <c r="N185" s="47" t="str">
        <f>+Causales[[#This Row],[Provincia]]&amp;Causales[[#This Row],[Dinámica]]&amp;Causales[[#This Row],[Causal Homologada]]</f>
        <v>DajabónDeforestaciónGanadería Comercial</v>
      </c>
      <c r="O185" s="26">
        <v>4</v>
      </c>
      <c r="P185" s="26">
        <v>5</v>
      </c>
      <c r="Q185" s="26">
        <v>3</v>
      </c>
      <c r="R185" s="26">
        <v>5</v>
      </c>
      <c r="S185" s="8"/>
      <c r="T185" s="8"/>
      <c r="U185" s="8"/>
      <c r="V185" s="8"/>
      <c r="W185" s="8"/>
      <c r="X185" s="8">
        <f t="shared" si="8"/>
        <v>17</v>
      </c>
      <c r="Y185" s="39">
        <f t="shared" si="10"/>
        <v>4.25</v>
      </c>
      <c r="Z185" s="34">
        <v>1</v>
      </c>
      <c r="AA185" s="28"/>
      <c r="AB185" s="28">
        <f>+COUNTIFS(Causales[Causal Homologada],Causales[[#This Row],[Causal Homologada]])</f>
        <v>28</v>
      </c>
      <c r="AC185" s="28"/>
      <c r="AD185" s="28">
        <f>+COUNTIFS(Causales[Causal Homologada],Causales[[#This Row],[Causal Homologada]],Causales[Ranking],1,Causales[Dinámica],Causales[[#This Row],[Dinámica]])</f>
        <v>11</v>
      </c>
      <c r="AE185" s="28">
        <f>+COUNTIFS(Causales[Causal Homologada],Causales[[#This Row],[Causal Homologada]],Causales[Ranking],2,Causales[Dinámica],Causales[[#This Row],[Dinámica]])</f>
        <v>3</v>
      </c>
      <c r="AF185" s="28">
        <f>+Causales[[#This Row],[Conteo Rank]]*1+Causales[[#This Row],[Conteo Rank2]]*0.5</f>
        <v>12.5</v>
      </c>
      <c r="AG185" s="28">
        <f>+Causales[[#This Row],[Conteo Rank 1+2]]*0.8+Causales[[#This Row],[Puntaje Total]]*0.2</f>
        <v>13.4</v>
      </c>
      <c r="AH185" s="28">
        <f>+_xlfn.PERCENTRANK.INC(Causales[Puntaje Ponderado],Causales[[#This Row],[Puntaje Ponderado]],3)</f>
        <v>0.78800000000000003</v>
      </c>
      <c r="AI185" s="49" t="str">
        <f>+VLOOKUP(M185,Homolgacion9[[Causal Homologada]:[Driver]],2,0)</f>
        <v>Manejo y uso insustentable de las tierras para producción ganadera</v>
      </c>
      <c r="AJ185" s="2" t="str">
        <f t="shared" si="9"/>
        <v>Alta</v>
      </c>
    </row>
    <row r="186" spans="2:36" x14ac:dyDescent="0.2">
      <c r="B186" s="1" t="s">
        <v>46</v>
      </c>
      <c r="C186" s="1" t="s">
        <v>34</v>
      </c>
      <c r="D186" s="1" t="str">
        <f>+VLOOKUP(F186,'DIV REGIONAL'!$F$4:$H$37,2,0)</f>
        <v>NORTE</v>
      </c>
      <c r="E186" s="1" t="str">
        <f>+VLOOKUP(F186,'DIV REGIONAL'!$F$4:$H$37,3,0)</f>
        <v>IV. CIBAO NOROESTE</v>
      </c>
      <c r="F186" s="1" t="s">
        <v>100</v>
      </c>
      <c r="G186" s="2">
        <v>4</v>
      </c>
      <c r="H186" s="1" t="s">
        <v>59</v>
      </c>
      <c r="I186" s="46" t="s">
        <v>856</v>
      </c>
      <c r="J186" s="2">
        <v>4</v>
      </c>
      <c r="K186" s="1" t="s">
        <v>3</v>
      </c>
      <c r="L186" s="1" t="s">
        <v>41</v>
      </c>
      <c r="M186" s="10" t="str">
        <f>+VLOOKUP(L186,Homolgacion9[[Causal]:[Causal Homologada]],2,0)</f>
        <v>Incendios Alta Intensidad</v>
      </c>
      <c r="N186" s="47" t="str">
        <f>+Causales[[#This Row],[Provincia]]&amp;Causales[[#This Row],[Dinámica]]&amp;Causales[[#This Row],[Causal Homologada]]</f>
        <v>DajabónDeforestaciónIncendios Alta Intensidad</v>
      </c>
      <c r="O186" s="26">
        <v>3</v>
      </c>
      <c r="P186" s="26">
        <v>3</v>
      </c>
      <c r="Q186" s="26">
        <v>3</v>
      </c>
      <c r="R186" s="26">
        <v>3</v>
      </c>
      <c r="S186" s="8"/>
      <c r="T186" s="8"/>
      <c r="U186" s="8"/>
      <c r="V186" s="8"/>
      <c r="W186" s="8"/>
      <c r="X186" s="8">
        <f t="shared" si="8"/>
        <v>12</v>
      </c>
      <c r="Y186" s="39">
        <f t="shared" si="10"/>
        <v>3</v>
      </c>
      <c r="Z186" s="34">
        <v>3</v>
      </c>
      <c r="AA186" s="28"/>
      <c r="AB186" s="28">
        <f>+COUNTIFS(Causales[Causal Homologada],Causales[[#This Row],[Causal Homologada]])</f>
        <v>18</v>
      </c>
      <c r="AC186" s="28"/>
      <c r="AD186" s="28">
        <f>+COUNTIFS(Causales[Causal Homologada],Causales[[#This Row],[Causal Homologada]],Causales[Ranking],1,Causales[Dinámica],Causales[[#This Row],[Dinámica]])</f>
        <v>0</v>
      </c>
      <c r="AE186" s="28">
        <f>+COUNTIFS(Causales[Causal Homologada],Causales[[#This Row],[Causal Homologada]],Causales[Ranking],2,Causales[Dinámica],Causales[[#This Row],[Dinámica]])</f>
        <v>2</v>
      </c>
      <c r="AF186" s="28">
        <f>+Causales[[#This Row],[Conteo Rank]]*1+Causales[[#This Row],[Conteo Rank2]]*0.5</f>
        <v>1</v>
      </c>
      <c r="AG186" s="28">
        <f>+Causales[[#This Row],[Conteo Rank 1+2]]*0.8+Causales[[#This Row],[Puntaje Total]]*0.2</f>
        <v>3.2</v>
      </c>
      <c r="AH186" s="28">
        <f>+_xlfn.PERCENTRANK.INC(Causales[Puntaje Ponderado],Causales[[#This Row],[Puntaje Ponderado]],3)</f>
        <v>0.09</v>
      </c>
      <c r="AI186" s="49" t="str">
        <f>+VLOOKUP(M186,Homolgacion9[[Causal Homologada]:[Driver]],2,0)</f>
        <v>Incendios Forestales</v>
      </c>
      <c r="AJ186" s="2" t="str">
        <f t="shared" si="9"/>
        <v>Muy Baja</v>
      </c>
    </row>
    <row r="187" spans="2:36" x14ac:dyDescent="0.2">
      <c r="B187" s="1" t="s">
        <v>46</v>
      </c>
      <c r="C187" s="1" t="s">
        <v>34</v>
      </c>
      <c r="D187" s="1" t="str">
        <f>+VLOOKUP(F187,'DIV REGIONAL'!$F$4:$H$37,2,0)</f>
        <v>NORTE</v>
      </c>
      <c r="E187" s="1" t="str">
        <f>+VLOOKUP(F187,'DIV REGIONAL'!$F$4:$H$37,3,0)</f>
        <v>IV. CIBAO NOROESTE</v>
      </c>
      <c r="F187" s="1" t="s">
        <v>100</v>
      </c>
      <c r="G187" s="2">
        <v>4</v>
      </c>
      <c r="H187" s="1" t="s">
        <v>59</v>
      </c>
      <c r="I187" s="46" t="s">
        <v>856</v>
      </c>
      <c r="J187" s="2">
        <v>4</v>
      </c>
      <c r="K187" s="1" t="s">
        <v>3</v>
      </c>
      <c r="L187" s="1" t="s">
        <v>127</v>
      </c>
      <c r="M187" s="10" t="str">
        <f>+VLOOKUP(L187,Homolgacion9[[Causal]:[Causal Homologada]],2,0)</f>
        <v>Agricultura migratoria/subsistencia</v>
      </c>
      <c r="N187" s="47" t="str">
        <f>+Causales[[#This Row],[Provincia]]&amp;Causales[[#This Row],[Dinámica]]&amp;Causales[[#This Row],[Causal Homologada]]</f>
        <v>DajabónDeforestaciónAgricultura migratoria/subsistencia</v>
      </c>
      <c r="O187" s="26">
        <v>4</v>
      </c>
      <c r="P187" s="26">
        <v>2</v>
      </c>
      <c r="Q187" s="26">
        <v>3</v>
      </c>
      <c r="R187" s="26">
        <v>2</v>
      </c>
      <c r="S187" s="8"/>
      <c r="T187" s="8"/>
      <c r="U187" s="8"/>
      <c r="V187" s="8"/>
      <c r="W187" s="8"/>
      <c r="X187" s="8">
        <f t="shared" si="8"/>
        <v>11</v>
      </c>
      <c r="Y187" s="39">
        <f t="shared" si="10"/>
        <v>2.75</v>
      </c>
      <c r="Z187" s="34">
        <v>4</v>
      </c>
      <c r="AA187" s="28"/>
      <c r="AB187" s="28">
        <f>+COUNTIFS(Causales[Causal Homologada],Causales[[#This Row],[Causal Homologada]])</f>
        <v>37</v>
      </c>
      <c r="AC187" s="28"/>
      <c r="AD187" s="28">
        <f>+COUNTIFS(Causales[Causal Homologada],Causales[[#This Row],[Causal Homologada]],Causales[Ranking],1,Causales[Dinámica],Causales[[#This Row],[Dinámica]])</f>
        <v>3</v>
      </c>
      <c r="AE187" s="28">
        <f>+COUNTIFS(Causales[Causal Homologada],Causales[[#This Row],[Causal Homologada]],Causales[Ranking],2,Causales[Dinámica],Causales[[#This Row],[Dinámica]])</f>
        <v>11</v>
      </c>
      <c r="AF187" s="28">
        <f>+Causales[[#This Row],[Conteo Rank]]*1+Causales[[#This Row],[Conteo Rank2]]*0.5</f>
        <v>8.5</v>
      </c>
      <c r="AG187" s="28">
        <f>+Causales[[#This Row],[Conteo Rank 1+2]]*0.8+Causales[[#This Row],[Puntaje Total]]*0.2</f>
        <v>9</v>
      </c>
      <c r="AH187" s="28">
        <f>+_xlfn.PERCENTRANK.INC(Causales[Puntaje Ponderado],Causales[[#This Row],[Puntaje Ponderado]],3)</f>
        <v>0.41899999999999998</v>
      </c>
      <c r="AI187" s="49" t="str">
        <f>+VLOOKUP(M187,Homolgacion9[[Causal Homologada]:[Driver]],2,0)</f>
        <v>Manejo y uso insustentable de las tierras para producción agrícola</v>
      </c>
      <c r="AJ187" s="2" t="str">
        <f t="shared" si="9"/>
        <v>Media</v>
      </c>
    </row>
    <row r="188" spans="2:36" x14ac:dyDescent="0.2">
      <c r="B188" s="1" t="s">
        <v>46</v>
      </c>
      <c r="C188" s="1" t="s">
        <v>34</v>
      </c>
      <c r="D188" s="1" t="str">
        <f>+VLOOKUP(F188,'DIV REGIONAL'!$F$4:$H$37,2,0)</f>
        <v>NORTE</v>
      </c>
      <c r="E188" s="1" t="str">
        <f>+VLOOKUP(F188,'DIV REGIONAL'!$F$4:$H$37,3,0)</f>
        <v>IV. CIBAO NOROESTE</v>
      </c>
      <c r="F188" s="1" t="s">
        <v>100</v>
      </c>
      <c r="G188" s="2">
        <v>4</v>
      </c>
      <c r="H188" s="1" t="s">
        <v>59</v>
      </c>
      <c r="I188" s="46" t="s">
        <v>856</v>
      </c>
      <c r="J188" s="2">
        <v>4</v>
      </c>
      <c r="K188" s="1" t="s">
        <v>10</v>
      </c>
      <c r="L188" s="1" t="s">
        <v>14</v>
      </c>
      <c r="M188" s="10" t="str">
        <f>+VLOOKUP(L188,Homolgacion9[[Causal]:[Causal Homologada]],2,0)</f>
        <v>Planes de Manejo mal gestionados/mal ejecutados</v>
      </c>
      <c r="N188" s="47" t="str">
        <f>+Causales[[#This Row],[Provincia]]&amp;Causales[[#This Row],[Dinámica]]&amp;Causales[[#This Row],[Causal Homologada]]</f>
        <v>DajabónDegradaciónPlanes de Manejo mal gestionados/mal ejecutados</v>
      </c>
      <c r="O188" s="26">
        <v>2</v>
      </c>
      <c r="P188" s="26">
        <v>2</v>
      </c>
      <c r="Q188" s="26">
        <v>4</v>
      </c>
      <c r="R188" s="26">
        <v>2</v>
      </c>
      <c r="S188" s="8"/>
      <c r="T188" s="8"/>
      <c r="U188" s="8"/>
      <c r="V188" s="8"/>
      <c r="W188" s="8"/>
      <c r="X188" s="8">
        <f t="shared" si="8"/>
        <v>10</v>
      </c>
      <c r="Y188" s="39">
        <f t="shared" si="10"/>
        <v>2.5</v>
      </c>
      <c r="Z188" s="34">
        <v>4</v>
      </c>
      <c r="AA188" s="28"/>
      <c r="AB188" s="28">
        <f>+COUNTIFS(Causales[Causal Homologada],Causales[[#This Row],[Causal Homologada]])</f>
        <v>33</v>
      </c>
      <c r="AC188" s="28"/>
      <c r="AD188" s="28">
        <f>+COUNTIFS(Causales[Causal Homologada],Causales[[#This Row],[Causal Homologada]],Causales[Ranking],1,Causales[Dinámica],Causales[[#This Row],[Dinámica]])</f>
        <v>9</v>
      </c>
      <c r="AE188" s="28">
        <f>+COUNTIFS(Causales[Causal Homologada],Causales[[#This Row],[Causal Homologada]],Causales[Ranking],2,Causales[Dinámica],Causales[[#This Row],[Dinámica]])</f>
        <v>4</v>
      </c>
      <c r="AF188" s="28">
        <f>+Causales[[#This Row],[Conteo Rank]]*1+Causales[[#This Row],[Conteo Rank2]]*0.5</f>
        <v>11</v>
      </c>
      <c r="AG188" s="28">
        <f>+Causales[[#This Row],[Conteo Rank 1+2]]*0.8+Causales[[#This Row],[Puntaje Total]]*0.2</f>
        <v>10.8</v>
      </c>
      <c r="AH188" s="28">
        <f>+_xlfn.PERCENTRANK.INC(Causales[Puntaje Ponderado],Causales[[#This Row],[Puntaje Ponderado]],3)</f>
        <v>0.51600000000000001</v>
      </c>
      <c r="AI188" s="49" t="str">
        <f>+VLOOKUP(M188,Homolgacion9[[Causal Homologada]:[Driver]],2,0)</f>
        <v>Manejo y uso insustentable de las tierras forestales</v>
      </c>
      <c r="AJ188" s="2" t="str">
        <f t="shared" si="9"/>
        <v>Media</v>
      </c>
    </row>
    <row r="189" spans="2:36" x14ac:dyDescent="0.2">
      <c r="B189" s="1" t="s">
        <v>46</v>
      </c>
      <c r="C189" s="1" t="s">
        <v>34</v>
      </c>
      <c r="D189" s="1" t="str">
        <f>+VLOOKUP(F189,'DIV REGIONAL'!$F$4:$H$37,2,0)</f>
        <v>NORTE</v>
      </c>
      <c r="E189" s="1" t="str">
        <f>+VLOOKUP(F189,'DIV REGIONAL'!$F$4:$H$37,3,0)</f>
        <v>IV. CIBAO NOROESTE</v>
      </c>
      <c r="F189" s="1" t="s">
        <v>100</v>
      </c>
      <c r="G189" s="2">
        <v>4</v>
      </c>
      <c r="H189" s="1" t="s">
        <v>59</v>
      </c>
      <c r="I189" s="46" t="s">
        <v>856</v>
      </c>
      <c r="J189" s="2">
        <v>4</v>
      </c>
      <c r="K189" s="1" t="s">
        <v>10</v>
      </c>
      <c r="L189" s="1" t="s">
        <v>11</v>
      </c>
      <c r="M189" s="10" t="str">
        <f>+VLOOKUP(L189,Homolgacion9[[Causal]:[Causal Homologada]],2,0)</f>
        <v>Incendios Mediana y Baja Intensidad</v>
      </c>
      <c r="N189" s="47" t="str">
        <f>+Causales[[#This Row],[Provincia]]&amp;Causales[[#This Row],[Dinámica]]&amp;Causales[[#This Row],[Causal Homologada]]</f>
        <v>DajabónDegradaciónIncendios Mediana y Baja Intensidad</v>
      </c>
      <c r="O189" s="26">
        <v>4</v>
      </c>
      <c r="P189" s="26">
        <v>3</v>
      </c>
      <c r="Q189" s="26">
        <v>3</v>
      </c>
      <c r="R189" s="26">
        <v>2</v>
      </c>
      <c r="S189" s="8"/>
      <c r="T189" s="8"/>
      <c r="U189" s="8"/>
      <c r="V189" s="8"/>
      <c r="W189" s="8"/>
      <c r="X189" s="8">
        <f t="shared" si="8"/>
        <v>12</v>
      </c>
      <c r="Y189" s="39">
        <f t="shared" si="10"/>
        <v>3</v>
      </c>
      <c r="Z189" s="34">
        <v>3</v>
      </c>
      <c r="AA189" s="28"/>
      <c r="AB189" s="28">
        <f>+COUNTIFS(Causales[Causal Homologada],Causales[[#This Row],[Causal Homologada]])</f>
        <v>30</v>
      </c>
      <c r="AC189" s="28"/>
      <c r="AD189" s="28">
        <f>+COUNTIFS(Causales[Causal Homologada],Causales[[#This Row],[Causal Homologada]],Causales[Ranking],1,Causales[Dinámica],Causales[[#This Row],[Dinámica]])</f>
        <v>1</v>
      </c>
      <c r="AE189" s="28">
        <f>+COUNTIFS(Causales[Causal Homologada],Causales[[#This Row],[Causal Homologada]],Causales[Ranking],2,Causales[Dinámica],Causales[[#This Row],[Dinámica]])</f>
        <v>7</v>
      </c>
      <c r="AF189" s="28">
        <f>+Causales[[#This Row],[Conteo Rank]]*1+Causales[[#This Row],[Conteo Rank2]]*0.5</f>
        <v>4.5</v>
      </c>
      <c r="AG189" s="28">
        <f>+Causales[[#This Row],[Conteo Rank 1+2]]*0.8+Causales[[#This Row],[Puntaje Total]]*0.2</f>
        <v>6</v>
      </c>
      <c r="AH189" s="28">
        <f>+_xlfn.PERCENTRANK.INC(Causales[Puntaje Ponderado],Causales[[#This Row],[Puntaje Ponderado]],3)</f>
        <v>0.27200000000000002</v>
      </c>
      <c r="AI189" s="49" t="str">
        <f>+VLOOKUP(M189,Homolgacion9[[Causal Homologada]:[Driver]],2,0)</f>
        <v>Incendios Forestales</v>
      </c>
      <c r="AJ189" s="2" t="str">
        <f t="shared" si="9"/>
        <v>Baja</v>
      </c>
    </row>
    <row r="190" spans="2:36" x14ac:dyDescent="0.2">
      <c r="B190" s="1" t="s">
        <v>46</v>
      </c>
      <c r="C190" s="1" t="s">
        <v>34</v>
      </c>
      <c r="D190" s="1" t="str">
        <f>+VLOOKUP(F190,'DIV REGIONAL'!$F$4:$H$37,2,0)</f>
        <v>NORTE</v>
      </c>
      <c r="E190" s="1" t="str">
        <f>+VLOOKUP(F190,'DIV REGIONAL'!$F$4:$H$37,3,0)</f>
        <v>IV. CIBAO NOROESTE</v>
      </c>
      <c r="F190" s="1" t="s">
        <v>100</v>
      </c>
      <c r="G190" s="2">
        <v>4</v>
      </c>
      <c r="H190" s="1" t="s">
        <v>59</v>
      </c>
      <c r="I190" s="46" t="s">
        <v>856</v>
      </c>
      <c r="J190" s="2">
        <v>4</v>
      </c>
      <c r="K190" s="1" t="s">
        <v>10</v>
      </c>
      <c r="L190" s="1" t="s">
        <v>12</v>
      </c>
      <c r="M190" s="10" t="str">
        <f>+VLOOKUP(L190,Homolgacion9[[Causal]:[Causal Homologada]],2,0)</f>
        <v>Pastoreo de ganado en bosques</v>
      </c>
      <c r="N190" s="47" t="str">
        <f>+Causales[[#This Row],[Provincia]]&amp;Causales[[#This Row],[Dinámica]]&amp;Causales[[#This Row],[Causal Homologada]]</f>
        <v>DajabónDegradaciónPastoreo de ganado en bosques</v>
      </c>
      <c r="O190" s="26">
        <v>3</v>
      </c>
      <c r="P190" s="26">
        <v>3</v>
      </c>
      <c r="Q190" s="26">
        <v>3</v>
      </c>
      <c r="R190" s="26">
        <v>4</v>
      </c>
      <c r="S190" s="8"/>
      <c r="T190" s="8"/>
      <c r="U190" s="8"/>
      <c r="V190" s="8"/>
      <c r="W190" s="8"/>
      <c r="X190" s="8">
        <f t="shared" si="8"/>
        <v>13</v>
      </c>
      <c r="Y190" s="39">
        <f t="shared" si="10"/>
        <v>3.25</v>
      </c>
      <c r="Z190" s="34">
        <v>2</v>
      </c>
      <c r="AA190" s="28"/>
      <c r="AB190" s="28">
        <f>+COUNTIFS(Causales[Causal Homologada],Causales[[#This Row],[Causal Homologada]])</f>
        <v>29</v>
      </c>
      <c r="AC190" s="28"/>
      <c r="AD190" s="28">
        <f>+COUNTIFS(Causales[Causal Homologada],Causales[[#This Row],[Causal Homologada]],Causales[Ranking],1,Causales[Dinámica],Causales[[#This Row],[Dinámica]])</f>
        <v>11</v>
      </c>
      <c r="AE190" s="28">
        <f>+COUNTIFS(Causales[Causal Homologada],Causales[[#This Row],[Causal Homologada]],Causales[Ranking],2,Causales[Dinámica],Causales[[#This Row],[Dinámica]])</f>
        <v>8</v>
      </c>
      <c r="AF190" s="28">
        <f>+Causales[[#This Row],[Conteo Rank]]*1+Causales[[#This Row],[Conteo Rank2]]*0.5</f>
        <v>15</v>
      </c>
      <c r="AG190" s="28">
        <f>+Causales[[#This Row],[Conteo Rank 1+2]]*0.8+Causales[[#This Row],[Puntaje Total]]*0.2</f>
        <v>14.6</v>
      </c>
      <c r="AH190" s="28">
        <f>+_xlfn.PERCENTRANK.INC(Causales[Puntaje Ponderado],Causales[[#This Row],[Puntaje Ponderado]],3)</f>
        <v>0.88500000000000001</v>
      </c>
      <c r="AI190" s="49" t="str">
        <f>+VLOOKUP(M190,Homolgacion9[[Causal Homologada]:[Driver]],2,0)</f>
        <v>Manejo y uso insustentable de las tierras para producción ganadera</v>
      </c>
      <c r="AJ190" s="2" t="str">
        <f t="shared" si="9"/>
        <v>Muy Alta</v>
      </c>
    </row>
    <row r="191" spans="2:36" x14ac:dyDescent="0.2">
      <c r="B191" s="1" t="s">
        <v>46</v>
      </c>
      <c r="C191" s="1" t="s">
        <v>34</v>
      </c>
      <c r="D191" s="1" t="str">
        <f>+VLOOKUP(F191,'DIV REGIONAL'!$F$4:$H$37,2,0)</f>
        <v>NORTE</v>
      </c>
      <c r="E191" s="1" t="str">
        <f>+VLOOKUP(F191,'DIV REGIONAL'!$F$4:$H$37,3,0)</f>
        <v>IV. CIBAO NOROESTE</v>
      </c>
      <c r="F191" s="1" t="s">
        <v>100</v>
      </c>
      <c r="G191" s="2">
        <v>4</v>
      </c>
      <c r="H191" s="1" t="s">
        <v>59</v>
      </c>
      <c r="I191" s="46" t="s">
        <v>856</v>
      </c>
      <c r="J191" s="2">
        <v>4</v>
      </c>
      <c r="K191" s="1" t="s">
        <v>10</v>
      </c>
      <c r="L191" s="1" t="s">
        <v>13</v>
      </c>
      <c r="M191" s="10" t="str">
        <f>+VLOOKUP(L191,Homolgacion9[[Causal]:[Causal Homologada]],2,0)</f>
        <v>Extracción de Madera Leña/Carbón</v>
      </c>
      <c r="N191" s="47" t="str">
        <f>+Causales[[#This Row],[Provincia]]&amp;Causales[[#This Row],[Dinámica]]&amp;Causales[[#This Row],[Causal Homologada]]</f>
        <v>DajabónDegradaciónExtracción de Madera Leña/Carbón</v>
      </c>
      <c r="O191" s="26">
        <v>4</v>
      </c>
      <c r="P191" s="26">
        <v>4</v>
      </c>
      <c r="Q191" s="26">
        <v>5</v>
      </c>
      <c r="R191" s="26">
        <v>4</v>
      </c>
      <c r="S191" s="8"/>
      <c r="T191" s="8"/>
      <c r="U191" s="8"/>
      <c r="V191" s="8"/>
      <c r="W191" s="8"/>
      <c r="X191" s="8">
        <f t="shared" si="8"/>
        <v>17</v>
      </c>
      <c r="Y191" s="39">
        <f t="shared" si="10"/>
        <v>4.25</v>
      </c>
      <c r="Z191" s="34">
        <v>1</v>
      </c>
      <c r="AA191" s="28"/>
      <c r="AB191" s="28">
        <f>+COUNTIFS(Causales[Causal Homologada],Causales[[#This Row],[Causal Homologada]])</f>
        <v>31</v>
      </c>
      <c r="AC191" s="28"/>
      <c r="AD191" s="28">
        <f>+COUNTIFS(Causales[Causal Homologada],Causales[[#This Row],[Causal Homologada]],Causales[Ranking],1,Causales[Dinámica],Causales[[#This Row],[Dinámica]])</f>
        <v>10</v>
      </c>
      <c r="AE191" s="28">
        <f>+COUNTIFS(Causales[Causal Homologada],Causales[[#This Row],[Causal Homologada]],Causales[Ranking],2,Causales[Dinámica],Causales[[#This Row],[Dinámica]])</f>
        <v>9</v>
      </c>
      <c r="AF191" s="28">
        <f>+Causales[[#This Row],[Conteo Rank]]*1+Causales[[#This Row],[Conteo Rank2]]*0.5</f>
        <v>14.5</v>
      </c>
      <c r="AG191" s="28">
        <f>+Causales[[#This Row],[Conteo Rank 1+2]]*0.8+Causales[[#This Row],[Puntaje Total]]*0.2</f>
        <v>15.000000000000002</v>
      </c>
      <c r="AH191" s="28">
        <f>+_xlfn.PERCENTRANK.INC(Causales[Puntaje Ponderado],Causales[[#This Row],[Puntaje Ponderado]],3)</f>
        <v>0.92900000000000005</v>
      </c>
      <c r="AI191" s="49" t="str">
        <f>+VLOOKUP(M191,Homolgacion9[[Causal Homologada]:[Driver]],2,0)</f>
        <v>Manejo y uso insustentable de las tierras forestales</v>
      </c>
      <c r="AJ191" s="2" t="str">
        <f t="shared" si="9"/>
        <v>Muy Alta</v>
      </c>
    </row>
    <row r="192" spans="2:36" x14ac:dyDescent="0.2">
      <c r="B192" s="1" t="s">
        <v>46</v>
      </c>
      <c r="C192" s="1" t="s">
        <v>34</v>
      </c>
      <c r="D192" s="1" t="str">
        <f>+VLOOKUP(F192,'DIV REGIONAL'!$F$4:$H$37,2,0)</f>
        <v>NORTE</v>
      </c>
      <c r="E192" s="1" t="str">
        <f>+VLOOKUP(F192,'DIV REGIONAL'!$F$4:$H$37,3,0)</f>
        <v>IV. CIBAO NOROESTE</v>
      </c>
      <c r="F192" s="1" t="s">
        <v>100</v>
      </c>
      <c r="G192" s="2">
        <v>4</v>
      </c>
      <c r="H192" s="1" t="s">
        <v>59</v>
      </c>
      <c r="I192" s="46" t="s">
        <v>856</v>
      </c>
      <c r="J192" s="2">
        <v>4</v>
      </c>
      <c r="K192" s="1" t="s">
        <v>15</v>
      </c>
      <c r="L192" s="1" t="s">
        <v>128</v>
      </c>
      <c r="M192" s="10" t="str">
        <f>+VLOOKUP(L192,Homolgacion9[[Causal]:[Causal Homologada]],2,0)</f>
        <v>Debilidad en las Políticas Públicas</v>
      </c>
      <c r="N192" s="47" t="str">
        <f>+Causales[[#This Row],[Provincia]]&amp;Causales[[#This Row],[Dinámica]]&amp;Causales[[#This Row],[Causal Homologada]]</f>
        <v>DajabónCausas IndirectasDebilidad en las Políticas Públicas</v>
      </c>
      <c r="O192" s="26">
        <v>3</v>
      </c>
      <c r="P192" s="26">
        <v>2</v>
      </c>
      <c r="Q192" s="26">
        <v>4</v>
      </c>
      <c r="R192" s="26">
        <v>3</v>
      </c>
      <c r="S192" s="8"/>
      <c r="T192" s="8"/>
      <c r="U192" s="8"/>
      <c r="V192" s="8"/>
      <c r="W192" s="8"/>
      <c r="X192" s="8">
        <f t="shared" si="8"/>
        <v>12</v>
      </c>
      <c r="Y192" s="39">
        <f t="shared" si="10"/>
        <v>3</v>
      </c>
      <c r="Z192" s="34">
        <v>3</v>
      </c>
      <c r="AA192" s="28"/>
      <c r="AB192" s="28">
        <f>+COUNTIFS(Causales[Causal Homologada],Causales[[#This Row],[Causal Homologada]])</f>
        <v>50</v>
      </c>
      <c r="AC192" s="28"/>
      <c r="AD192" s="28">
        <f>+COUNTIFS(Causales[Causal Homologada],Causales[[#This Row],[Causal Homologada]],Causales[Ranking],1,Causales[Dinámica],Causales[[#This Row],[Dinámica]])</f>
        <v>8</v>
      </c>
      <c r="AE192" s="28">
        <f>+COUNTIFS(Causales[Causal Homologada],Causales[[#This Row],[Causal Homologada]],Causales[Ranking],2,Causales[Dinámica],Causales[[#This Row],[Dinámica]])</f>
        <v>8</v>
      </c>
      <c r="AF192" s="28">
        <f>+Causales[[#This Row],[Conteo Rank]]*1+Causales[[#This Row],[Conteo Rank2]]*0.5</f>
        <v>12</v>
      </c>
      <c r="AG192" s="28">
        <f>+Causales[[#This Row],[Conteo Rank 1+2]]*0.8+Causales[[#This Row],[Puntaje Total]]*0.2</f>
        <v>12.000000000000002</v>
      </c>
      <c r="AH192" s="28">
        <f>+_xlfn.PERCENTRANK.INC(Causales[Puntaje Ponderado],Causales[[#This Row],[Puntaje Ponderado]],3)</f>
        <v>0.63700000000000001</v>
      </c>
      <c r="AI192" s="49" t="str">
        <f>+VLOOKUP(M192,Homolgacion9[[Causal Homologada]:[Driver]],2,0)</f>
        <v>Debilidad institucional para la gestión forestal y ausencia de ley sectorial forestal y otras leyes asociadas a la gestión del sector</v>
      </c>
      <c r="AJ192" s="2" t="str">
        <f t="shared" si="9"/>
        <v>Alta</v>
      </c>
    </row>
    <row r="193" spans="2:36" x14ac:dyDescent="0.2">
      <c r="B193" s="1" t="s">
        <v>46</v>
      </c>
      <c r="C193" s="1" t="s">
        <v>34</v>
      </c>
      <c r="D193" s="1" t="str">
        <f>+VLOOKUP(F193,'DIV REGIONAL'!$F$4:$H$37,2,0)</f>
        <v>NORTE</v>
      </c>
      <c r="E193" s="1" t="str">
        <f>+VLOOKUP(F193,'DIV REGIONAL'!$F$4:$H$37,3,0)</f>
        <v>IV. CIBAO NOROESTE</v>
      </c>
      <c r="F193" s="1" t="s">
        <v>100</v>
      </c>
      <c r="G193" s="2">
        <v>4</v>
      </c>
      <c r="H193" s="1" t="s">
        <v>59</v>
      </c>
      <c r="I193" s="46" t="s">
        <v>856</v>
      </c>
      <c r="J193" s="2">
        <v>4</v>
      </c>
      <c r="K193" s="1" t="s">
        <v>10</v>
      </c>
      <c r="L193" s="1" t="s">
        <v>129</v>
      </c>
      <c r="M193" s="10" t="str">
        <f>+VLOOKUP(L193,Homolgacion9[[Causal]:[Causal Homologada]],2,0)</f>
        <v>Introducción Especies Exóticas/Invasoras</v>
      </c>
      <c r="N193" s="47" t="str">
        <f>+Causales[[#This Row],[Provincia]]&amp;Causales[[#This Row],[Dinámica]]&amp;Causales[[#This Row],[Causal Homologada]]</f>
        <v>DajabónDegradaciónIntroducción Especies Exóticas/Invasoras</v>
      </c>
      <c r="O193" s="26">
        <v>3</v>
      </c>
      <c r="P193" s="26">
        <v>3</v>
      </c>
      <c r="Q193" s="26">
        <v>2</v>
      </c>
      <c r="R193" s="26">
        <v>2</v>
      </c>
      <c r="S193" s="8"/>
      <c r="T193" s="8"/>
      <c r="U193" s="8"/>
      <c r="V193" s="8"/>
      <c r="W193" s="8"/>
      <c r="X193" s="8">
        <f t="shared" si="8"/>
        <v>10</v>
      </c>
      <c r="Y193" s="39">
        <f t="shared" si="10"/>
        <v>2.5</v>
      </c>
      <c r="Z193" s="34">
        <v>4</v>
      </c>
      <c r="AA193" s="28"/>
      <c r="AB193" s="28">
        <f>+COUNTIFS(Causales[Causal Homologada],Causales[[#This Row],[Causal Homologada]])</f>
        <v>18</v>
      </c>
      <c r="AC193" s="28"/>
      <c r="AD193" s="28">
        <f>+COUNTIFS(Causales[Causal Homologada],Causales[[#This Row],[Causal Homologada]],Causales[Ranking],1,Causales[Dinámica],Causales[[#This Row],[Dinámica]])</f>
        <v>2</v>
      </c>
      <c r="AE193" s="28">
        <f>+COUNTIFS(Causales[Causal Homologada],Causales[[#This Row],[Causal Homologada]],Causales[Ranking],2,Causales[Dinámica],Causales[[#This Row],[Dinámica]])</f>
        <v>4</v>
      </c>
      <c r="AF193" s="28">
        <f>+Causales[[#This Row],[Conteo Rank]]*1+Causales[[#This Row],[Conteo Rank2]]*0.5</f>
        <v>4</v>
      </c>
      <c r="AG193" s="28">
        <f>+Causales[[#This Row],[Conteo Rank 1+2]]*0.8+Causales[[#This Row],[Puntaje Total]]*0.2</f>
        <v>5.2</v>
      </c>
      <c r="AH193" s="28">
        <f>+_xlfn.PERCENTRANK.INC(Causales[Puntaje Ponderado],Causales[[#This Row],[Puntaje Ponderado]],3)</f>
        <v>0.214</v>
      </c>
      <c r="AI193" s="49" t="str">
        <f>+VLOOKUP(M193,Homolgacion9[[Causal Homologada]:[Driver]],2,0)</f>
        <v>Plagas, enfermedades en introducción de especies invasoras exóticas</v>
      </c>
      <c r="AJ193" s="2" t="str">
        <f t="shared" si="9"/>
        <v>Baja</v>
      </c>
    </row>
    <row r="194" spans="2:36" x14ac:dyDescent="0.2">
      <c r="B194" s="1" t="s">
        <v>46</v>
      </c>
      <c r="C194" s="1" t="s">
        <v>34</v>
      </c>
      <c r="D194" s="1" t="str">
        <f>+VLOOKUP(F194,'DIV REGIONAL'!$F$4:$H$37,2,0)</f>
        <v>NORTE</v>
      </c>
      <c r="E194" s="1" t="str">
        <f>+VLOOKUP(F194,'DIV REGIONAL'!$F$4:$H$37,3,0)</f>
        <v>IV. CIBAO NOROESTE</v>
      </c>
      <c r="F194" s="1" t="s">
        <v>100</v>
      </c>
      <c r="G194" s="2">
        <v>4</v>
      </c>
      <c r="H194" s="1" t="s">
        <v>59</v>
      </c>
      <c r="I194" s="46" t="s">
        <v>856</v>
      </c>
      <c r="J194" s="2">
        <v>4</v>
      </c>
      <c r="K194" s="1" t="s">
        <v>15</v>
      </c>
      <c r="L194" s="1" t="s">
        <v>16</v>
      </c>
      <c r="M194" s="10" t="str">
        <f>+VLOOKUP(L194,Homolgacion9[[Causal]:[Causal Homologada]],2,0)</f>
        <v>Debilidad en la Institucionalidad Forestal</v>
      </c>
      <c r="N194" s="47" t="str">
        <f>+Causales[[#This Row],[Provincia]]&amp;Causales[[#This Row],[Dinámica]]&amp;Causales[[#This Row],[Causal Homologada]]</f>
        <v>DajabónCausas IndirectasDebilidad en la Institucionalidad Forestal</v>
      </c>
      <c r="O194" s="26">
        <v>2</v>
      </c>
      <c r="P194" s="26">
        <v>4</v>
      </c>
      <c r="Q194" s="26">
        <v>4</v>
      </c>
      <c r="R194" s="26">
        <v>4</v>
      </c>
      <c r="S194" s="8"/>
      <c r="T194" s="8"/>
      <c r="U194" s="8"/>
      <c r="V194" s="8"/>
      <c r="W194" s="8"/>
      <c r="X194" s="8">
        <f t="shared" si="8"/>
        <v>14</v>
      </c>
      <c r="Y194" s="39">
        <f t="shared" si="10"/>
        <v>3.5</v>
      </c>
      <c r="Z194" s="35">
        <v>4</v>
      </c>
      <c r="AA194" s="28"/>
      <c r="AB194" s="28">
        <f>+COUNTIFS(Causales[Causal Homologada],Causales[[#This Row],[Causal Homologada]])</f>
        <v>37</v>
      </c>
      <c r="AC194" s="28"/>
      <c r="AD194" s="28">
        <f>+COUNTIFS(Causales[Causal Homologada],Causales[[#This Row],[Causal Homologada]],Causales[Ranking],1,Causales[Dinámica],Causales[[#This Row],[Dinámica]])</f>
        <v>8</v>
      </c>
      <c r="AE194" s="28">
        <f>+COUNTIFS(Causales[Causal Homologada],Causales[[#This Row],[Causal Homologada]],Causales[Ranking],2,Causales[Dinámica],Causales[[#This Row],[Dinámica]])</f>
        <v>4</v>
      </c>
      <c r="AF194" s="28">
        <f>+Causales[[#This Row],[Conteo Rank]]*1+Causales[[#This Row],[Conteo Rank2]]*0.5</f>
        <v>10</v>
      </c>
      <c r="AG194" s="28">
        <f>+Causales[[#This Row],[Conteo Rank 1+2]]*0.8+Causales[[#This Row],[Puntaje Total]]*0.2</f>
        <v>10.8</v>
      </c>
      <c r="AH194" s="28">
        <f>+_xlfn.PERCENTRANK.INC(Causales[Puntaje Ponderado],Causales[[#This Row],[Puntaje Ponderado]],3)</f>
        <v>0.51600000000000001</v>
      </c>
      <c r="AI194" s="49" t="str">
        <f>+VLOOKUP(M194,Homolgacion9[[Causal Homologada]:[Driver]],2,0)</f>
        <v>Debilidad institucional para la gestión forestal y ausencia de ley sectorial forestal y otras leyes asociadas a la gestión del sector</v>
      </c>
      <c r="AJ194" s="2" t="str">
        <f t="shared" si="9"/>
        <v>Media</v>
      </c>
    </row>
    <row r="195" spans="2:36" x14ac:dyDescent="0.2">
      <c r="B195" s="1" t="s">
        <v>46</v>
      </c>
      <c r="C195" s="1" t="s">
        <v>34</v>
      </c>
      <c r="D195" s="1" t="str">
        <f>+VLOOKUP(F195,'DIV REGIONAL'!$F$4:$H$37,2,0)</f>
        <v>NORTE</v>
      </c>
      <c r="E195" s="1" t="str">
        <f>+VLOOKUP(F195,'DIV REGIONAL'!$F$4:$H$37,3,0)</f>
        <v>IV. CIBAO NOROESTE</v>
      </c>
      <c r="F195" s="1" t="s">
        <v>100</v>
      </c>
      <c r="G195" s="2">
        <v>4</v>
      </c>
      <c r="H195" s="1" t="s">
        <v>59</v>
      </c>
      <c r="I195" s="46" t="s">
        <v>856</v>
      </c>
      <c r="J195" s="2">
        <v>4</v>
      </c>
      <c r="K195" s="1" t="s">
        <v>15</v>
      </c>
      <c r="L195" s="1" t="s">
        <v>17</v>
      </c>
      <c r="M195" s="10" t="str">
        <f>+VLOOKUP(L195,Homolgacion9[[Causal]:[Causal Homologada]],2,0)</f>
        <v>Debilidad en las Políticas Públicas</v>
      </c>
      <c r="N195" s="47" t="str">
        <f>+Causales[[#This Row],[Provincia]]&amp;Causales[[#This Row],[Dinámica]]&amp;Causales[[#This Row],[Causal Homologada]]</f>
        <v>DajabónCausas IndirectasDebilidad en las Políticas Públicas</v>
      </c>
      <c r="O195" s="26">
        <v>4</v>
      </c>
      <c r="P195" s="26">
        <v>4</v>
      </c>
      <c r="Q195" s="26">
        <v>5</v>
      </c>
      <c r="R195" s="26">
        <v>5</v>
      </c>
      <c r="S195" s="8"/>
      <c r="T195" s="8"/>
      <c r="U195" s="8"/>
      <c r="V195" s="8"/>
      <c r="W195" s="8"/>
      <c r="X195" s="8">
        <f t="shared" si="8"/>
        <v>18</v>
      </c>
      <c r="Y195" s="39">
        <f t="shared" si="10"/>
        <v>4.5</v>
      </c>
      <c r="Z195" s="35">
        <v>1</v>
      </c>
      <c r="AA195" s="28"/>
      <c r="AB195" s="28">
        <f>+COUNTIFS(Causales[Causal Homologada],Causales[[#This Row],[Causal Homologada]])</f>
        <v>50</v>
      </c>
      <c r="AC195" s="28"/>
      <c r="AD195" s="28">
        <f>+COUNTIFS(Causales[Causal Homologada],Causales[[#This Row],[Causal Homologada]],Causales[Ranking],1,Causales[Dinámica],Causales[[#This Row],[Dinámica]])</f>
        <v>8</v>
      </c>
      <c r="AE195" s="28">
        <f>+COUNTIFS(Causales[Causal Homologada],Causales[[#This Row],[Causal Homologada]],Causales[Ranking],2,Causales[Dinámica],Causales[[#This Row],[Dinámica]])</f>
        <v>8</v>
      </c>
      <c r="AF195" s="28">
        <f>+Causales[[#This Row],[Conteo Rank]]*1+Causales[[#This Row],[Conteo Rank2]]*0.5</f>
        <v>12</v>
      </c>
      <c r="AG195" s="28">
        <f>+Causales[[#This Row],[Conteo Rank 1+2]]*0.8+Causales[[#This Row],[Puntaje Total]]*0.2</f>
        <v>13.200000000000001</v>
      </c>
      <c r="AH195" s="28">
        <f>+_xlfn.PERCENTRANK.INC(Causales[Puntaje Ponderado],Causales[[#This Row],[Puntaje Ponderado]],3)</f>
        <v>0.77200000000000002</v>
      </c>
      <c r="AI195" s="49" t="str">
        <f>+VLOOKUP(M195,Homolgacion9[[Causal Homologada]:[Driver]],2,0)</f>
        <v>Debilidad institucional para la gestión forestal y ausencia de ley sectorial forestal y otras leyes asociadas a la gestión del sector</v>
      </c>
      <c r="AJ195" s="2" t="str">
        <f t="shared" si="9"/>
        <v>Alta</v>
      </c>
    </row>
    <row r="196" spans="2:36" x14ac:dyDescent="0.2">
      <c r="B196" s="1" t="s">
        <v>46</v>
      </c>
      <c r="C196" s="1" t="s">
        <v>34</v>
      </c>
      <c r="D196" s="1" t="str">
        <f>+VLOOKUP(F196,'DIV REGIONAL'!$F$4:$H$37,2,0)</f>
        <v>NORTE</v>
      </c>
      <c r="E196" s="1" t="str">
        <f>+VLOOKUP(F196,'DIV REGIONAL'!$F$4:$H$37,3,0)</f>
        <v>IV. CIBAO NOROESTE</v>
      </c>
      <c r="F196" s="1" t="s">
        <v>100</v>
      </c>
      <c r="G196" s="2">
        <v>4</v>
      </c>
      <c r="H196" s="1" t="s">
        <v>59</v>
      </c>
      <c r="I196" s="46" t="s">
        <v>856</v>
      </c>
      <c r="J196" s="2">
        <v>4</v>
      </c>
      <c r="K196" s="1" t="s">
        <v>15</v>
      </c>
      <c r="L196" s="1" t="s">
        <v>18</v>
      </c>
      <c r="M196" s="10" t="str">
        <f>+VLOOKUP(L196,Homolgacion9[[Causal]:[Causal Homologada]],2,0)</f>
        <v>Turismo: Expansión del área turística</v>
      </c>
      <c r="N196" s="47" t="str">
        <f>+Causales[[#This Row],[Provincia]]&amp;Causales[[#This Row],[Dinámica]]&amp;Causales[[#This Row],[Causal Homologada]]</f>
        <v>DajabónCausas IndirectasTurismo: Expansión del área turística</v>
      </c>
      <c r="O196" s="26">
        <v>3</v>
      </c>
      <c r="P196" s="26">
        <v>1</v>
      </c>
      <c r="Q196" s="26">
        <v>1</v>
      </c>
      <c r="R196" s="26">
        <v>1</v>
      </c>
      <c r="S196" s="8"/>
      <c r="T196" s="8"/>
      <c r="U196" s="8"/>
      <c r="V196" s="8"/>
      <c r="W196" s="8"/>
      <c r="X196" s="8">
        <f t="shared" si="8"/>
        <v>6</v>
      </c>
      <c r="Y196" s="39">
        <f t="shared" si="10"/>
        <v>1.5</v>
      </c>
      <c r="Z196" s="35">
        <v>8</v>
      </c>
      <c r="AA196" s="28"/>
      <c r="AB196" s="28">
        <f>+COUNTIFS(Causales[Causal Homologada],Causales[[#This Row],[Causal Homologada]])</f>
        <v>30</v>
      </c>
      <c r="AC196" s="28"/>
      <c r="AD196" s="28">
        <f>+COUNTIFS(Causales[Causal Homologada],Causales[[#This Row],[Causal Homologada]],Causales[Ranking],1,Causales[Dinámica],Causales[[#This Row],[Dinámica]])</f>
        <v>0</v>
      </c>
      <c r="AE196" s="28">
        <f>+COUNTIFS(Causales[Causal Homologada],Causales[[#This Row],[Causal Homologada]],Causales[Ranking],2,Causales[Dinámica],Causales[[#This Row],[Dinámica]])</f>
        <v>3</v>
      </c>
      <c r="AF196" s="28">
        <f>+Causales[[#This Row],[Conteo Rank]]*1+Causales[[#This Row],[Conteo Rank2]]*0.5</f>
        <v>1.5</v>
      </c>
      <c r="AG196" s="28">
        <f>+Causales[[#This Row],[Conteo Rank 1+2]]*0.8+Causales[[#This Row],[Puntaje Total]]*0.2</f>
        <v>2.4000000000000004</v>
      </c>
      <c r="AH196" s="28">
        <f>+_xlfn.PERCENTRANK.INC(Causales[Puntaje Ponderado],Causales[[#This Row],[Puntaje Ponderado]],3)</f>
        <v>0.05</v>
      </c>
      <c r="AI196" s="49" t="str">
        <f>+VLOOKUP(M196,Homolgacion9[[Causal Homologada]:[Driver]],2,0)</f>
        <v>Expansión de infraestructura productiva de tipo urbana, vial e industrial</v>
      </c>
      <c r="AJ196" s="2" t="str">
        <f t="shared" si="9"/>
        <v>Muy Baja</v>
      </c>
    </row>
    <row r="197" spans="2:36" x14ac:dyDescent="0.2">
      <c r="B197" s="1" t="s">
        <v>46</v>
      </c>
      <c r="C197" s="1" t="s">
        <v>34</v>
      </c>
      <c r="D197" s="1" t="str">
        <f>+VLOOKUP(F197,'DIV REGIONAL'!$F$4:$H$37,2,0)</f>
        <v>NORTE</v>
      </c>
      <c r="E197" s="1" t="str">
        <f>+VLOOKUP(F197,'DIV REGIONAL'!$F$4:$H$37,3,0)</f>
        <v>IV. CIBAO NOROESTE</v>
      </c>
      <c r="F197" s="1" t="s">
        <v>100</v>
      </c>
      <c r="G197" s="2">
        <v>4</v>
      </c>
      <c r="H197" s="1" t="s">
        <v>59</v>
      </c>
      <c r="I197" s="46" t="s">
        <v>856</v>
      </c>
      <c r="J197" s="2">
        <v>4</v>
      </c>
      <c r="K197" s="1" t="s">
        <v>15</v>
      </c>
      <c r="L197" s="1" t="s">
        <v>19</v>
      </c>
      <c r="M197" s="10" t="str">
        <f>+VLOOKUP(L197,Homolgacion9[[Causal]:[Causal Homologada]],2,0)</f>
        <v>Informalidad Mercado Leña/Carbón</v>
      </c>
      <c r="N197" s="47" t="str">
        <f>+Causales[[#This Row],[Provincia]]&amp;Causales[[#This Row],[Dinámica]]&amp;Causales[[#This Row],[Causal Homologada]]</f>
        <v>DajabónCausas IndirectasInformalidad Mercado Leña/Carbón</v>
      </c>
      <c r="O197" s="26">
        <v>4</v>
      </c>
      <c r="P197" s="26">
        <v>3</v>
      </c>
      <c r="Q197" s="26">
        <v>3</v>
      </c>
      <c r="R197" s="26">
        <v>3</v>
      </c>
      <c r="S197" s="8"/>
      <c r="T197" s="8"/>
      <c r="U197" s="8"/>
      <c r="V197" s="8"/>
      <c r="W197" s="8"/>
      <c r="X197" s="8">
        <f t="shared" si="8"/>
        <v>13</v>
      </c>
      <c r="Y197" s="39">
        <f t="shared" si="10"/>
        <v>3.25</v>
      </c>
      <c r="Z197" s="35">
        <v>5</v>
      </c>
      <c r="AA197" s="28"/>
      <c r="AB197" s="28">
        <f>+COUNTIFS(Causales[Causal Homologada],Causales[[#This Row],[Causal Homologada]])</f>
        <v>29</v>
      </c>
      <c r="AC197" s="28"/>
      <c r="AD197" s="28">
        <f>+COUNTIFS(Causales[Causal Homologada],Causales[[#This Row],[Causal Homologada]],Causales[Ranking],1,Causales[Dinámica],Causales[[#This Row],[Dinámica]])</f>
        <v>5</v>
      </c>
      <c r="AE197" s="28">
        <f>+COUNTIFS(Causales[Causal Homologada],Causales[[#This Row],[Causal Homologada]],Causales[Ranking],2,Causales[Dinámica],Causales[[#This Row],[Dinámica]])</f>
        <v>8</v>
      </c>
      <c r="AF197" s="28">
        <f>+Causales[[#This Row],[Conteo Rank]]*1+Causales[[#This Row],[Conteo Rank2]]*0.5</f>
        <v>9</v>
      </c>
      <c r="AG197" s="28">
        <f>+Causales[[#This Row],[Conteo Rank 1+2]]*0.8+Causales[[#This Row],[Puntaje Total]]*0.2</f>
        <v>9.8000000000000007</v>
      </c>
      <c r="AH197" s="28">
        <f>+_xlfn.PERCENTRANK.INC(Causales[Puntaje Ponderado],Causales[[#This Row],[Puntaje Ponderado]],3)</f>
        <v>0.45900000000000002</v>
      </c>
      <c r="AI197" s="49" t="str">
        <f>+VLOOKUP(M197,Homolgacion9[[Causal Homologada]:[Driver]],2,0)</f>
        <v>Manejo y uso insustentable de las tierras forestales</v>
      </c>
      <c r="AJ197" s="2" t="str">
        <f t="shared" si="9"/>
        <v>Media</v>
      </c>
    </row>
    <row r="198" spans="2:36" x14ac:dyDescent="0.2">
      <c r="B198" s="1" t="s">
        <v>46</v>
      </c>
      <c r="C198" s="1" t="s">
        <v>34</v>
      </c>
      <c r="D198" s="1" t="str">
        <f>+VLOOKUP(F198,'DIV REGIONAL'!$F$4:$H$37,2,0)</f>
        <v>NORTE</v>
      </c>
      <c r="E198" s="1" t="str">
        <f>+VLOOKUP(F198,'DIV REGIONAL'!$F$4:$H$37,3,0)</f>
        <v>IV. CIBAO NOROESTE</v>
      </c>
      <c r="F198" s="1" t="s">
        <v>100</v>
      </c>
      <c r="G198" s="2">
        <v>4</v>
      </c>
      <c r="H198" s="1" t="s">
        <v>59</v>
      </c>
      <c r="I198" s="46" t="s">
        <v>856</v>
      </c>
      <c r="J198" s="2">
        <v>4</v>
      </c>
      <c r="K198" s="1" t="s">
        <v>15</v>
      </c>
      <c r="L198" s="1" t="s">
        <v>95</v>
      </c>
      <c r="M198" s="10" t="str">
        <f>+VLOOKUP(L198,Homolgacion9[[Causal]:[Causal Homologada]],2,0)</f>
        <v>Débil Educación Ambiental</v>
      </c>
      <c r="N198" s="47" t="str">
        <f>+Causales[[#This Row],[Provincia]]&amp;Causales[[#This Row],[Dinámica]]&amp;Causales[[#This Row],[Causal Homologada]]</f>
        <v>DajabónCausas IndirectasDébil Educación Ambiental</v>
      </c>
      <c r="O198" s="26">
        <v>4</v>
      </c>
      <c r="P198" s="26">
        <v>4</v>
      </c>
      <c r="Q198" s="26">
        <v>4</v>
      </c>
      <c r="R198" s="26">
        <v>4</v>
      </c>
      <c r="S198" s="8"/>
      <c r="T198" s="8"/>
      <c r="U198" s="8"/>
      <c r="V198" s="8"/>
      <c r="W198" s="8"/>
      <c r="X198" s="8">
        <f t="shared" si="8"/>
        <v>16</v>
      </c>
      <c r="Y198" s="39">
        <f t="shared" si="10"/>
        <v>4</v>
      </c>
      <c r="Z198" s="35">
        <v>2</v>
      </c>
      <c r="AA198" s="28"/>
      <c r="AB198" s="28">
        <f>+COUNTIFS(Causales[Causal Homologada],Causales[[#This Row],[Causal Homologada]])</f>
        <v>17</v>
      </c>
      <c r="AC198" s="28"/>
      <c r="AD198" s="28">
        <f>+COUNTIFS(Causales[Causal Homologada],Causales[[#This Row],[Causal Homologada]],Causales[Ranking],1,Causales[Dinámica],Causales[[#This Row],[Dinámica]])</f>
        <v>5</v>
      </c>
      <c r="AE198" s="28">
        <f>+COUNTIFS(Causales[Causal Homologada],Causales[[#This Row],[Causal Homologada]],Causales[Ranking],2,Causales[Dinámica],Causales[[#This Row],[Dinámica]])</f>
        <v>7</v>
      </c>
      <c r="AF198" s="28">
        <f>+Causales[[#This Row],[Conteo Rank]]*1+Causales[[#This Row],[Conteo Rank2]]*0.5</f>
        <v>8.5</v>
      </c>
      <c r="AG198" s="28">
        <f>+Causales[[#This Row],[Conteo Rank 1+2]]*0.8+Causales[[#This Row],[Puntaje Total]]*0.2</f>
        <v>10</v>
      </c>
      <c r="AH198" s="28">
        <f>+_xlfn.PERCENTRANK.INC(Causales[Puntaje Ponderado],Causales[[#This Row],[Puntaje Ponderado]],3)</f>
        <v>0.46500000000000002</v>
      </c>
      <c r="AI198" s="49" t="str">
        <f>+VLOOKUP(M198,Homolgacion9[[Causal Homologada]:[Driver]],2,0)</f>
        <v>Débil Educación Ambiental</v>
      </c>
      <c r="AJ198" s="2" t="str">
        <f t="shared" si="9"/>
        <v>Media</v>
      </c>
    </row>
    <row r="199" spans="2:36" x14ac:dyDescent="0.2">
      <c r="B199" s="1" t="s">
        <v>46</v>
      </c>
      <c r="C199" s="1" t="s">
        <v>34</v>
      </c>
      <c r="D199" s="1" t="str">
        <f>+VLOOKUP(F199,'DIV REGIONAL'!$F$4:$H$37,2,0)</f>
        <v>NORTE</v>
      </c>
      <c r="E199" s="1" t="str">
        <f>+VLOOKUP(F199,'DIV REGIONAL'!$F$4:$H$37,3,0)</f>
        <v>IV. CIBAO NOROESTE</v>
      </c>
      <c r="F199" s="1" t="s">
        <v>100</v>
      </c>
      <c r="G199" s="2">
        <v>4</v>
      </c>
      <c r="H199" s="1" t="s">
        <v>59</v>
      </c>
      <c r="I199" s="46" t="s">
        <v>856</v>
      </c>
      <c r="J199" s="2">
        <v>4</v>
      </c>
      <c r="K199" s="1" t="s">
        <v>15</v>
      </c>
      <c r="L199" s="1" t="s">
        <v>130</v>
      </c>
      <c r="M199" s="10" t="str">
        <f>+VLOOKUP(L199,Homolgacion9[[Causal]:[Causal Homologada]],2,0)</f>
        <v>Insumos Energéticos (Biomasa)</v>
      </c>
      <c r="N199" s="47" t="str">
        <f>+Causales[[#This Row],[Provincia]]&amp;Causales[[#This Row],[Dinámica]]&amp;Causales[[#This Row],[Causal Homologada]]</f>
        <v>DajabónCausas IndirectasInsumos Energéticos (Biomasa)</v>
      </c>
      <c r="O199" s="26">
        <v>2</v>
      </c>
      <c r="P199" s="26">
        <v>1</v>
      </c>
      <c r="Q199" s="26">
        <v>3</v>
      </c>
      <c r="R199" s="26">
        <v>3</v>
      </c>
      <c r="S199" s="8"/>
      <c r="T199" s="8"/>
      <c r="U199" s="8"/>
      <c r="V199" s="8"/>
      <c r="W199" s="8"/>
      <c r="X199" s="8">
        <f t="shared" si="8"/>
        <v>9</v>
      </c>
      <c r="Y199" s="39">
        <f t="shared" si="10"/>
        <v>2.25</v>
      </c>
      <c r="Z199" s="35">
        <v>7</v>
      </c>
      <c r="AA199" s="28"/>
      <c r="AB199" s="28">
        <f>+COUNTIFS(Causales[Causal Homologada],Causales[[#This Row],[Causal Homologada]])</f>
        <v>3</v>
      </c>
      <c r="AC199" s="28"/>
      <c r="AD199" s="28">
        <f>+COUNTIFS(Causales[Causal Homologada],Causales[[#This Row],[Causal Homologada]],Causales[Ranking],1,Causales[Dinámica],Causales[[#This Row],[Dinámica]])</f>
        <v>0</v>
      </c>
      <c r="AE199" s="28">
        <f>+COUNTIFS(Causales[Causal Homologada],Causales[[#This Row],[Causal Homologada]],Causales[Ranking],2,Causales[Dinámica],Causales[[#This Row],[Dinámica]])</f>
        <v>0</v>
      </c>
      <c r="AF199" s="28">
        <f>+Causales[[#This Row],[Conteo Rank]]*1+Causales[[#This Row],[Conteo Rank2]]*0.5</f>
        <v>0</v>
      </c>
      <c r="AG199" s="28">
        <f>+Causales[[#This Row],[Conteo Rank 1+2]]*0.8+Causales[[#This Row],[Puntaje Total]]*0.2</f>
        <v>1.8</v>
      </c>
      <c r="AH199" s="28">
        <f>+_xlfn.PERCENTRANK.INC(Causales[Puntaje Ponderado],Causales[[#This Row],[Puntaje Ponderado]],3)</f>
        <v>1.6E-2</v>
      </c>
      <c r="AI199" s="49" t="str">
        <f>+VLOOKUP(M199,Homolgacion9[[Causal Homologada]:[Driver]],2,0)</f>
        <v>Plagas, enfermedades en introducción de especies invasoras exóticas</v>
      </c>
      <c r="AJ199" s="2" t="str">
        <f t="shared" si="9"/>
        <v>Muy Baja</v>
      </c>
    </row>
    <row r="200" spans="2:36" x14ac:dyDescent="0.2">
      <c r="B200" s="1" t="s">
        <v>46</v>
      </c>
      <c r="C200" s="1" t="s">
        <v>34</v>
      </c>
      <c r="D200" s="1" t="str">
        <f>+VLOOKUP(F200,'DIV REGIONAL'!$F$4:$H$37,2,0)</f>
        <v>NORTE</v>
      </c>
      <c r="E200" s="1" t="str">
        <f>+VLOOKUP(F200,'DIV REGIONAL'!$F$4:$H$37,3,0)</f>
        <v>IV. CIBAO NOROESTE</v>
      </c>
      <c r="F200" s="1" t="s">
        <v>100</v>
      </c>
      <c r="G200" s="2">
        <v>4</v>
      </c>
      <c r="H200" s="1" t="s">
        <v>59</v>
      </c>
      <c r="I200" s="46" t="s">
        <v>856</v>
      </c>
      <c r="J200" s="2">
        <v>4</v>
      </c>
      <c r="K200" s="1" t="s">
        <v>15</v>
      </c>
      <c r="L200" s="1" t="s">
        <v>131</v>
      </c>
      <c r="M200" s="10" t="str">
        <f>+VLOOKUP(L200,Homolgacion9[[Causal]:[Causal Homologada]],2,0)</f>
        <v>Ausencia de Incentivos Forestales</v>
      </c>
      <c r="N200" s="47" t="str">
        <f>+Causales[[#This Row],[Provincia]]&amp;Causales[[#This Row],[Dinámica]]&amp;Causales[[#This Row],[Causal Homologada]]</f>
        <v>DajabónCausas IndirectasAusencia de Incentivos Forestales</v>
      </c>
      <c r="O200" s="26">
        <v>3</v>
      </c>
      <c r="P200" s="26">
        <v>4</v>
      </c>
      <c r="Q200" s="26">
        <v>4</v>
      </c>
      <c r="R200" s="26">
        <v>4</v>
      </c>
      <c r="S200" s="8"/>
      <c r="T200" s="8"/>
      <c r="U200" s="8"/>
      <c r="V200" s="8"/>
      <c r="W200" s="8"/>
      <c r="X200" s="8">
        <f t="shared" ref="X200:X263" si="11">IF(SUM(O200:W200)=0,"",SUM(O200:W200))</f>
        <v>15</v>
      </c>
      <c r="Y200" s="39">
        <f t="shared" si="10"/>
        <v>3.75</v>
      </c>
      <c r="Z200" s="35">
        <v>3</v>
      </c>
      <c r="AA200" s="28"/>
      <c r="AB200" s="28">
        <f>+COUNTIFS(Causales[Causal Homologada],Causales[[#This Row],[Causal Homologada]])</f>
        <v>7</v>
      </c>
      <c r="AC200" s="28"/>
      <c r="AD200" s="28">
        <f>+COUNTIFS(Causales[Causal Homologada],Causales[[#This Row],[Causal Homologada]],Causales[Ranking],1,Causales[Dinámica],Causales[[#This Row],[Dinámica]])</f>
        <v>3</v>
      </c>
      <c r="AE200" s="28">
        <f>+COUNTIFS(Causales[Causal Homologada],Causales[[#This Row],[Causal Homologada]],Causales[Ranking],2,Causales[Dinámica],Causales[[#This Row],[Dinámica]])</f>
        <v>0</v>
      </c>
      <c r="AF200" s="28">
        <f>+Causales[[#This Row],[Conteo Rank]]*1+Causales[[#This Row],[Conteo Rank2]]*0.5</f>
        <v>3</v>
      </c>
      <c r="AG200" s="28">
        <f>+Causales[[#This Row],[Conteo Rank 1+2]]*0.8+Causales[[#This Row],[Puntaje Total]]*0.2</f>
        <v>5.4</v>
      </c>
      <c r="AH200" s="28">
        <f>+_xlfn.PERCENTRANK.INC(Causales[Puntaje Ponderado],Causales[[#This Row],[Puntaje Ponderado]],3)</f>
        <v>0.222</v>
      </c>
      <c r="AI200" s="49" t="str">
        <f>+VLOOKUP(M200,Homolgacion9[[Causal Homologada]:[Driver]],2,0)</f>
        <v>Manejo y uso insustentable de las tierras forestales</v>
      </c>
      <c r="AJ200" s="2" t="str">
        <f t="shared" si="9"/>
        <v>Baja</v>
      </c>
    </row>
    <row r="201" spans="2:36" x14ac:dyDescent="0.2">
      <c r="B201" s="1" t="s">
        <v>46</v>
      </c>
      <c r="C201" s="1" t="s">
        <v>34</v>
      </c>
      <c r="D201" s="1" t="str">
        <f>+VLOOKUP(F201,'DIV REGIONAL'!$F$4:$H$37,2,0)</f>
        <v>NORTE</v>
      </c>
      <c r="E201" s="1" t="str">
        <f>+VLOOKUP(F201,'DIV REGIONAL'!$F$4:$H$37,3,0)</f>
        <v>IV. CIBAO NOROESTE</v>
      </c>
      <c r="F201" s="1" t="s">
        <v>100</v>
      </c>
      <c r="G201" s="2">
        <v>4</v>
      </c>
      <c r="H201" s="1" t="s">
        <v>59</v>
      </c>
      <c r="I201" s="46" t="s">
        <v>856</v>
      </c>
      <c r="J201" s="2">
        <v>4</v>
      </c>
      <c r="K201" s="1" t="s">
        <v>15</v>
      </c>
      <c r="L201" s="1" t="s">
        <v>132</v>
      </c>
      <c r="M201" s="10" t="str">
        <f>+VLOOKUP(L201,Homolgacion9[[Causal]:[Causal Homologada]],2,0)</f>
        <v>Pobreza -Desempleo</v>
      </c>
      <c r="N201" s="47" t="str">
        <f>+Causales[[#This Row],[Provincia]]&amp;Causales[[#This Row],[Dinámica]]&amp;Causales[[#This Row],[Causal Homologada]]</f>
        <v>DajabónCausas IndirectasPobreza -Desempleo</v>
      </c>
      <c r="O201" s="26">
        <v>4</v>
      </c>
      <c r="P201" s="26">
        <v>3</v>
      </c>
      <c r="Q201" s="26">
        <v>2</v>
      </c>
      <c r="R201" s="26">
        <v>2</v>
      </c>
      <c r="S201" s="8"/>
      <c r="T201" s="8"/>
      <c r="U201" s="8"/>
      <c r="V201" s="8"/>
      <c r="W201" s="8"/>
      <c r="X201" s="8">
        <f t="shared" si="11"/>
        <v>11</v>
      </c>
      <c r="Y201" s="39">
        <f t="shared" si="10"/>
        <v>2.75</v>
      </c>
      <c r="Z201" s="35">
        <v>6</v>
      </c>
      <c r="AA201" s="28"/>
      <c r="AB201" s="28">
        <f>+COUNTIFS(Causales[Causal Homologada],Causales[[#This Row],[Causal Homologada]])</f>
        <v>25</v>
      </c>
      <c r="AC201" s="28"/>
      <c r="AD201" s="28">
        <f>+COUNTIFS(Causales[Causal Homologada],Causales[[#This Row],[Causal Homologada]],Causales[Ranking],1,Causales[Dinámica],Causales[[#This Row],[Dinámica]])</f>
        <v>2</v>
      </c>
      <c r="AE201" s="28">
        <f>+COUNTIFS(Causales[Causal Homologada],Causales[[#This Row],[Causal Homologada]],Causales[Ranking],2,Causales[Dinámica],Causales[[#This Row],[Dinámica]])</f>
        <v>4</v>
      </c>
      <c r="AF201" s="28">
        <f>+Causales[[#This Row],[Conteo Rank]]*1+Causales[[#This Row],[Conteo Rank2]]*0.5</f>
        <v>4</v>
      </c>
      <c r="AG201" s="28">
        <f>+Causales[[#This Row],[Conteo Rank 1+2]]*0.8+Causales[[#This Row],[Puntaje Total]]*0.2</f>
        <v>5.4</v>
      </c>
      <c r="AH201" s="28">
        <f>+_xlfn.PERCENTRANK.INC(Causales[Puntaje Ponderado],Causales[[#This Row],[Puntaje Ponderado]],3)</f>
        <v>0.222</v>
      </c>
      <c r="AI201" s="49" t="str">
        <f>+VLOOKUP(M201,Homolgacion9[[Causal Homologada]:[Driver]],2,0)</f>
        <v>Pobreza e Inequidad Social</v>
      </c>
      <c r="AJ201" s="2" t="str">
        <f t="shared" ref="AJ201:AJ264" si="12">+IF(AH201&lt;=$AO$12,$AM$12,IF(AH201&lt;=$AO$11,$AM$11,IF(AH201&lt;=$AO$10,$AM$10,IF(AH201&lt;=$AO$9,$AM$9,$AM$8))))</f>
        <v>Baja</v>
      </c>
    </row>
    <row r="202" spans="2:36" x14ac:dyDescent="0.2">
      <c r="B202" s="6" t="s">
        <v>46</v>
      </c>
      <c r="C202" s="6" t="s">
        <v>34</v>
      </c>
      <c r="D202" s="6" t="str">
        <f>+VLOOKUP(F202,'DIV REGIONAL'!$F$4:$H$37,2,0)</f>
        <v>NORTE</v>
      </c>
      <c r="E202" s="6" t="str">
        <f>+VLOOKUP(F202,'DIV REGIONAL'!$F$4:$H$37,3,0)</f>
        <v>II. CIBAO SUR</v>
      </c>
      <c r="F202" s="6" t="s">
        <v>101</v>
      </c>
      <c r="G202" s="7">
        <v>5</v>
      </c>
      <c r="H202" s="6" t="s">
        <v>56</v>
      </c>
      <c r="I202" s="46" t="s">
        <v>857</v>
      </c>
      <c r="J202" s="7">
        <v>7</v>
      </c>
      <c r="K202" s="6" t="s">
        <v>3</v>
      </c>
      <c r="L202" s="6" t="s">
        <v>4</v>
      </c>
      <c r="M202" s="10" t="str">
        <f>+VLOOKUP(L202,Homolgacion9[[Causal]:[Causal Homologada]],2,0)</f>
        <v>Agricultura Comercial</v>
      </c>
      <c r="N202" s="47" t="str">
        <f>+Causales[[#This Row],[Provincia]]&amp;Causales[[#This Row],[Dinámica]]&amp;Causales[[#This Row],[Causal Homologada]]</f>
        <v>La VegaDeforestaciónAgricultura Comercial</v>
      </c>
      <c r="O202" s="7">
        <v>5</v>
      </c>
      <c r="P202" s="7">
        <v>4</v>
      </c>
      <c r="Q202" s="7">
        <v>5</v>
      </c>
      <c r="R202" s="7">
        <v>5</v>
      </c>
      <c r="S202" s="7">
        <v>5</v>
      </c>
      <c r="T202" s="7">
        <v>5</v>
      </c>
      <c r="U202" s="7">
        <v>5</v>
      </c>
      <c r="V202" s="7"/>
      <c r="W202" s="7"/>
      <c r="X202" s="7">
        <f t="shared" si="11"/>
        <v>34</v>
      </c>
      <c r="Y202" s="38">
        <f t="shared" si="10"/>
        <v>4.8571428571428568</v>
      </c>
      <c r="Z202" s="32">
        <v>1</v>
      </c>
      <c r="AA202" s="28"/>
      <c r="AB202" s="28">
        <f>+COUNTIFS(Causales[Causal Homologada],Causales[[#This Row],[Causal Homologada]])</f>
        <v>30</v>
      </c>
      <c r="AC202" s="28"/>
      <c r="AD202" s="28">
        <f>+COUNTIFS(Causales[Causal Homologada],Causales[[#This Row],[Causal Homologada]],Causales[Ranking],1,Causales[Dinámica],Causales[[#This Row],[Dinámica]])</f>
        <v>7</v>
      </c>
      <c r="AE202" s="28">
        <f>+COUNTIFS(Causales[Causal Homologada],Causales[[#This Row],[Causal Homologada]],Causales[Ranking],2,Causales[Dinámica],Causales[[#This Row],[Dinámica]])</f>
        <v>9</v>
      </c>
      <c r="AF202" s="28">
        <f>+Causales[[#This Row],[Conteo Rank]]*1+Causales[[#This Row],[Conteo Rank2]]*0.5</f>
        <v>11.5</v>
      </c>
      <c r="AG202" s="28">
        <f>+Causales[[#This Row],[Conteo Rank 1+2]]*0.8+Causales[[#This Row],[Puntaje Total]]*0.2</f>
        <v>16</v>
      </c>
      <c r="AH202" s="28">
        <f>+_xlfn.PERCENTRANK.INC(Causales[Puntaje Ponderado],Causales[[#This Row],[Puntaje Ponderado]],3)</f>
        <v>0.96199999999999997</v>
      </c>
      <c r="AI202" s="49" t="str">
        <f>+VLOOKUP(M202,Homolgacion9[[Causal Homologada]:[Driver]],2,0)</f>
        <v>Manejo y uso insustentable de las tierras para producción agrícola</v>
      </c>
      <c r="AJ202" s="2" t="str">
        <f t="shared" si="12"/>
        <v>Muy Alta</v>
      </c>
    </row>
    <row r="203" spans="2:36" x14ac:dyDescent="0.2">
      <c r="B203" s="1" t="s">
        <v>46</v>
      </c>
      <c r="C203" s="1" t="s">
        <v>34</v>
      </c>
      <c r="D203" s="1" t="str">
        <f>+VLOOKUP(F203,'DIV REGIONAL'!$F$4:$H$37,2,0)</f>
        <v>NORTE</v>
      </c>
      <c r="E203" s="1" t="str">
        <f>+VLOOKUP(F203,'DIV REGIONAL'!$F$4:$H$37,3,0)</f>
        <v>II. CIBAO SUR</v>
      </c>
      <c r="F203" s="1" t="s">
        <v>101</v>
      </c>
      <c r="G203" s="2">
        <v>5</v>
      </c>
      <c r="H203" s="1" t="s">
        <v>56</v>
      </c>
      <c r="I203" s="46" t="s">
        <v>857</v>
      </c>
      <c r="J203" s="2">
        <v>7</v>
      </c>
      <c r="K203" s="1" t="s">
        <v>3</v>
      </c>
      <c r="L203" s="1" t="s">
        <v>5</v>
      </c>
      <c r="M203" s="10" t="str">
        <f>+VLOOKUP(L203,Homolgacion9[[Causal]:[Causal Homologada]],2,0)</f>
        <v>Agricultura migratoria/subsistencia</v>
      </c>
      <c r="N203" s="47" t="str">
        <f>+Causales[[#This Row],[Provincia]]&amp;Causales[[#This Row],[Dinámica]]&amp;Causales[[#This Row],[Causal Homologada]]</f>
        <v>La VegaDeforestaciónAgricultura migratoria/subsistencia</v>
      </c>
      <c r="O203" s="8">
        <v>4</v>
      </c>
      <c r="P203" s="8">
        <v>1</v>
      </c>
      <c r="Q203" s="8">
        <v>1</v>
      </c>
      <c r="R203" s="8">
        <v>3</v>
      </c>
      <c r="S203" s="8">
        <v>1</v>
      </c>
      <c r="T203" s="8">
        <v>1</v>
      </c>
      <c r="U203" s="8">
        <v>1</v>
      </c>
      <c r="V203" s="8"/>
      <c r="W203" s="8"/>
      <c r="X203" s="8">
        <f t="shared" si="11"/>
        <v>12</v>
      </c>
      <c r="Y203" s="39">
        <f t="shared" si="10"/>
        <v>1.7142857142857142</v>
      </c>
      <c r="Z203" s="34">
        <v>6</v>
      </c>
      <c r="AA203" s="28"/>
      <c r="AB203" s="28">
        <f>+COUNTIFS(Causales[Causal Homologada],Causales[[#This Row],[Causal Homologada]])</f>
        <v>37</v>
      </c>
      <c r="AC203" s="28"/>
      <c r="AD203" s="28">
        <f>+COUNTIFS(Causales[Causal Homologada],Causales[[#This Row],[Causal Homologada]],Causales[Ranking],1,Causales[Dinámica],Causales[[#This Row],[Dinámica]])</f>
        <v>3</v>
      </c>
      <c r="AE203" s="28">
        <f>+COUNTIFS(Causales[Causal Homologada],Causales[[#This Row],[Causal Homologada]],Causales[Ranking],2,Causales[Dinámica],Causales[[#This Row],[Dinámica]])</f>
        <v>11</v>
      </c>
      <c r="AF203" s="28">
        <f>+Causales[[#This Row],[Conteo Rank]]*1+Causales[[#This Row],[Conteo Rank2]]*0.5</f>
        <v>8.5</v>
      </c>
      <c r="AG203" s="28">
        <f>+Causales[[#This Row],[Conteo Rank 1+2]]*0.8+Causales[[#This Row],[Puntaje Total]]*0.2</f>
        <v>9.2000000000000011</v>
      </c>
      <c r="AH203" s="28">
        <f>+_xlfn.PERCENTRANK.INC(Causales[Puntaje Ponderado],Causales[[#This Row],[Puntaje Ponderado]],3)</f>
        <v>0.43099999999999999</v>
      </c>
      <c r="AI203" s="49" t="str">
        <f>+VLOOKUP(M203,Homolgacion9[[Causal Homologada]:[Driver]],2,0)</f>
        <v>Manejo y uso insustentable de las tierras para producción agrícola</v>
      </c>
      <c r="AJ203" s="2" t="str">
        <f t="shared" si="12"/>
        <v>Media</v>
      </c>
    </row>
    <row r="204" spans="2:36" x14ac:dyDescent="0.2">
      <c r="B204" s="1" t="s">
        <v>46</v>
      </c>
      <c r="C204" s="1" t="s">
        <v>34</v>
      </c>
      <c r="D204" s="1" t="str">
        <f>+VLOOKUP(F204,'DIV REGIONAL'!$F$4:$H$37,2,0)</f>
        <v>NORTE</v>
      </c>
      <c r="E204" s="1" t="str">
        <f>+VLOOKUP(F204,'DIV REGIONAL'!$F$4:$H$37,3,0)</f>
        <v>II. CIBAO SUR</v>
      </c>
      <c r="F204" s="1" t="s">
        <v>101</v>
      </c>
      <c r="G204" s="2">
        <v>5</v>
      </c>
      <c r="H204" s="1" t="s">
        <v>56</v>
      </c>
      <c r="I204" s="46" t="s">
        <v>857</v>
      </c>
      <c r="J204" s="2">
        <v>7</v>
      </c>
      <c r="K204" s="1" t="s">
        <v>3</v>
      </c>
      <c r="L204" s="1" t="s">
        <v>6</v>
      </c>
      <c r="M204" s="10" t="str">
        <f>+VLOOKUP(L204,Homolgacion9[[Causal]:[Causal Homologada]],2,0)</f>
        <v xml:space="preserve">Tala Ilegal de Bosque Natural </v>
      </c>
      <c r="N204" s="47" t="str">
        <f>+Causales[[#This Row],[Provincia]]&amp;Causales[[#This Row],[Dinámica]]&amp;Causales[[#This Row],[Causal Homologada]]</f>
        <v xml:space="preserve">La VegaDeforestaciónTala Ilegal de Bosque Natural </v>
      </c>
      <c r="O204" s="8">
        <v>2</v>
      </c>
      <c r="P204" s="8">
        <v>1</v>
      </c>
      <c r="Q204" s="8">
        <v>2</v>
      </c>
      <c r="R204" s="8">
        <v>3</v>
      </c>
      <c r="S204" s="8">
        <v>1</v>
      </c>
      <c r="T204" s="8">
        <v>1</v>
      </c>
      <c r="U204" s="8">
        <v>1</v>
      </c>
      <c r="V204" s="8"/>
      <c r="W204" s="8"/>
      <c r="X204" s="8">
        <f t="shared" si="11"/>
        <v>11</v>
      </c>
      <c r="Y204" s="39">
        <f t="shared" si="10"/>
        <v>1.5714285714285714</v>
      </c>
      <c r="Z204" s="34">
        <v>7</v>
      </c>
      <c r="AA204" s="28"/>
      <c r="AB204" s="28">
        <f>+COUNTIFS(Causales[Causal Homologada],Causales[[#This Row],[Causal Homologada]])</f>
        <v>34</v>
      </c>
      <c r="AC204" s="28"/>
      <c r="AD204" s="28">
        <f>+COUNTIFS(Causales[Causal Homologada],Causales[[#This Row],[Causal Homologada]],Causales[Ranking],1,Causales[Dinámica],Causales[[#This Row],[Dinámica]])</f>
        <v>10</v>
      </c>
      <c r="AE204" s="28">
        <f>+COUNTIFS(Causales[Causal Homologada],Causales[[#This Row],[Causal Homologada]],Causales[Ranking],2,Causales[Dinámica],Causales[[#This Row],[Dinámica]])</f>
        <v>3</v>
      </c>
      <c r="AF204" s="28">
        <f>+Causales[[#This Row],[Conteo Rank]]*1+Causales[[#This Row],[Conteo Rank2]]*0.5</f>
        <v>11.5</v>
      </c>
      <c r="AG204" s="28">
        <f>+Causales[[#This Row],[Conteo Rank 1+2]]*0.8+Causales[[#This Row],[Puntaje Total]]*0.2</f>
        <v>11.400000000000002</v>
      </c>
      <c r="AH204" s="28">
        <f>+_xlfn.PERCENTRANK.INC(Causales[Puntaje Ponderado],Causales[[#This Row],[Puntaje Ponderado]],3)</f>
        <v>0.58099999999999996</v>
      </c>
      <c r="AI204" s="49" t="str">
        <f>+VLOOKUP(M204,Homolgacion9[[Causal Homologada]:[Driver]],2,0)</f>
        <v>Manejo y uso insustentable de las tierras forestales</v>
      </c>
      <c r="AJ204" s="2" t="str">
        <f t="shared" si="12"/>
        <v>Media</v>
      </c>
    </row>
    <row r="205" spans="2:36" x14ac:dyDescent="0.2">
      <c r="B205" s="1" t="s">
        <v>46</v>
      </c>
      <c r="C205" s="1" t="s">
        <v>34</v>
      </c>
      <c r="D205" s="1" t="str">
        <f>+VLOOKUP(F205,'DIV REGIONAL'!$F$4:$H$37,2,0)</f>
        <v>NORTE</v>
      </c>
      <c r="E205" s="1" t="str">
        <f>+VLOOKUP(F205,'DIV REGIONAL'!$F$4:$H$37,3,0)</f>
        <v>II. CIBAO SUR</v>
      </c>
      <c r="F205" s="1" t="s">
        <v>101</v>
      </c>
      <c r="G205" s="2">
        <v>5</v>
      </c>
      <c r="H205" s="1" t="s">
        <v>56</v>
      </c>
      <c r="I205" s="46" t="s">
        <v>857</v>
      </c>
      <c r="J205" s="2">
        <v>7</v>
      </c>
      <c r="K205" s="1" t="s">
        <v>3</v>
      </c>
      <c r="L205" s="1" t="s">
        <v>7</v>
      </c>
      <c r="M205" s="10" t="str">
        <f>+VLOOKUP(L205,Homolgacion9[[Causal]:[Causal Homologada]],2,0)</f>
        <v>Infraestructura</v>
      </c>
      <c r="N205" s="47" t="str">
        <f>+Causales[[#This Row],[Provincia]]&amp;Causales[[#This Row],[Dinámica]]&amp;Causales[[#This Row],[Causal Homologada]]</f>
        <v>La VegaDeforestaciónInfraestructura</v>
      </c>
      <c r="O205" s="8">
        <v>4</v>
      </c>
      <c r="P205" s="8">
        <v>2</v>
      </c>
      <c r="Q205" s="8">
        <v>4</v>
      </c>
      <c r="R205" s="8">
        <v>3</v>
      </c>
      <c r="S205" s="8">
        <v>4</v>
      </c>
      <c r="T205" s="8">
        <v>2</v>
      </c>
      <c r="U205" s="8">
        <v>2</v>
      </c>
      <c r="V205" s="8"/>
      <c r="W205" s="8"/>
      <c r="X205" s="8">
        <f t="shared" si="11"/>
        <v>21</v>
      </c>
      <c r="Y205" s="39">
        <f t="shared" si="10"/>
        <v>3</v>
      </c>
      <c r="Z205" s="34">
        <v>2</v>
      </c>
      <c r="AA205" s="28"/>
      <c r="AB205" s="28">
        <f>+COUNTIFS(Causales[Causal Homologada],Causales[[#This Row],[Causal Homologada]])</f>
        <v>27</v>
      </c>
      <c r="AC205" s="28"/>
      <c r="AD205" s="28">
        <f>+COUNTIFS(Causales[Causal Homologada],Causales[[#This Row],[Causal Homologada]],Causales[Ranking],1,Causales[Dinámica],Causales[[#This Row],[Dinámica]])</f>
        <v>0</v>
      </c>
      <c r="AE205" s="28">
        <f>+COUNTIFS(Causales[Causal Homologada],Causales[[#This Row],[Causal Homologada]],Causales[Ranking],2,Causales[Dinámica],Causales[[#This Row],[Dinámica]])</f>
        <v>1</v>
      </c>
      <c r="AF205" s="28">
        <f>+Causales[[#This Row],[Conteo Rank]]*1+Causales[[#This Row],[Conteo Rank2]]*0.5</f>
        <v>0.5</v>
      </c>
      <c r="AG205" s="28">
        <f>+Causales[[#This Row],[Conteo Rank 1+2]]*0.8+Causales[[#This Row],[Puntaje Total]]*0.2</f>
        <v>4.6000000000000005</v>
      </c>
      <c r="AH205" s="28">
        <f>+_xlfn.PERCENTRANK.INC(Causales[Puntaje Ponderado],Causales[[#This Row],[Puntaje Ponderado]],3)</f>
        <v>0.17799999999999999</v>
      </c>
      <c r="AI205" s="49" t="str">
        <f>+VLOOKUP(M205,Homolgacion9[[Causal Homologada]:[Driver]],2,0)</f>
        <v>Expansión de infraestructura productiva de tipo urbana, vial e industrial</v>
      </c>
      <c r="AJ205" s="2" t="str">
        <f t="shared" si="12"/>
        <v>Muy Baja</v>
      </c>
    </row>
    <row r="206" spans="2:36" x14ac:dyDescent="0.2">
      <c r="B206" s="1" t="s">
        <v>46</v>
      </c>
      <c r="C206" s="1" t="s">
        <v>34</v>
      </c>
      <c r="D206" s="1" t="str">
        <f>+VLOOKUP(F206,'DIV REGIONAL'!$F$4:$H$37,2,0)</f>
        <v>NORTE</v>
      </c>
      <c r="E206" s="1" t="str">
        <f>+VLOOKUP(F206,'DIV REGIONAL'!$F$4:$H$37,3,0)</f>
        <v>II. CIBAO SUR</v>
      </c>
      <c r="F206" s="1" t="s">
        <v>101</v>
      </c>
      <c r="G206" s="2">
        <v>5</v>
      </c>
      <c r="H206" s="1" t="s">
        <v>56</v>
      </c>
      <c r="I206" s="46" t="s">
        <v>857</v>
      </c>
      <c r="J206" s="2">
        <v>7</v>
      </c>
      <c r="K206" s="1" t="s">
        <v>15</v>
      </c>
      <c r="L206" s="1" t="s">
        <v>18</v>
      </c>
      <c r="M206" s="10" t="str">
        <f>+VLOOKUP(L206,Homolgacion9[[Causal]:[Causal Homologada]],2,0)</f>
        <v>Turismo: Expansión del área turística</v>
      </c>
      <c r="N206" s="47" t="str">
        <f>+Causales[[#This Row],[Provincia]]&amp;Causales[[#This Row],[Dinámica]]&amp;Causales[[#This Row],[Causal Homologada]]</f>
        <v>La VegaCausas IndirectasTurismo: Expansión del área turística</v>
      </c>
      <c r="O206" s="8">
        <v>4</v>
      </c>
      <c r="P206" s="8">
        <v>2</v>
      </c>
      <c r="Q206" s="8">
        <v>2</v>
      </c>
      <c r="R206" s="8">
        <v>1</v>
      </c>
      <c r="S206" s="8">
        <v>1</v>
      </c>
      <c r="T206" s="8">
        <v>3</v>
      </c>
      <c r="U206" s="8">
        <v>3</v>
      </c>
      <c r="V206" s="8"/>
      <c r="W206" s="8"/>
      <c r="X206" s="8">
        <f t="shared" si="11"/>
        <v>16</v>
      </c>
      <c r="Y206" s="39">
        <f t="shared" si="10"/>
        <v>2.2857142857142856</v>
      </c>
      <c r="Z206" s="34">
        <v>5</v>
      </c>
      <c r="AA206" s="28"/>
      <c r="AB206" s="28">
        <f>+COUNTIFS(Causales[Causal Homologada],Causales[[#This Row],[Causal Homologada]])</f>
        <v>30</v>
      </c>
      <c r="AC206" s="28"/>
      <c r="AD206" s="28">
        <f>+COUNTIFS(Causales[Causal Homologada],Causales[[#This Row],[Causal Homologada]],Causales[Ranking],1,Causales[Dinámica],Causales[[#This Row],[Dinámica]])</f>
        <v>0</v>
      </c>
      <c r="AE206" s="28">
        <f>+COUNTIFS(Causales[Causal Homologada],Causales[[#This Row],[Causal Homologada]],Causales[Ranking],2,Causales[Dinámica],Causales[[#This Row],[Dinámica]])</f>
        <v>3</v>
      </c>
      <c r="AF206" s="28">
        <f>+Causales[[#This Row],[Conteo Rank]]*1+Causales[[#This Row],[Conteo Rank2]]*0.5</f>
        <v>1.5</v>
      </c>
      <c r="AG206" s="28">
        <f>+Causales[[#This Row],[Conteo Rank 1+2]]*0.8+Causales[[#This Row],[Puntaje Total]]*0.2</f>
        <v>4.4000000000000004</v>
      </c>
      <c r="AH206" s="28">
        <f>+_xlfn.PERCENTRANK.INC(Causales[Puntaje Ponderado],Causales[[#This Row],[Puntaje Ponderado]],3)</f>
        <v>0.152</v>
      </c>
      <c r="AI206" s="49" t="str">
        <f>+VLOOKUP(M206,Homolgacion9[[Causal Homologada]:[Driver]],2,0)</f>
        <v>Expansión de infraestructura productiva de tipo urbana, vial e industrial</v>
      </c>
      <c r="AJ206" s="2" t="str">
        <f t="shared" si="12"/>
        <v>Muy Baja</v>
      </c>
    </row>
    <row r="207" spans="2:36" x14ac:dyDescent="0.2">
      <c r="B207" s="1" t="s">
        <v>46</v>
      </c>
      <c r="C207" s="1" t="s">
        <v>34</v>
      </c>
      <c r="D207" s="1" t="str">
        <f>+VLOOKUP(F207,'DIV REGIONAL'!$F$4:$H$37,2,0)</f>
        <v>NORTE</v>
      </c>
      <c r="E207" s="1" t="str">
        <f>+VLOOKUP(F207,'DIV REGIONAL'!$F$4:$H$37,3,0)</f>
        <v>II. CIBAO SUR</v>
      </c>
      <c r="F207" s="1" t="s">
        <v>101</v>
      </c>
      <c r="G207" s="2">
        <v>5</v>
      </c>
      <c r="H207" s="1" t="s">
        <v>56</v>
      </c>
      <c r="I207" s="46" t="s">
        <v>857</v>
      </c>
      <c r="J207" s="2">
        <v>7</v>
      </c>
      <c r="K207" s="1" t="s">
        <v>3</v>
      </c>
      <c r="L207" s="1" t="s">
        <v>133</v>
      </c>
      <c r="M207" s="10" t="str">
        <f>+VLOOKUP(L207,Homolgacion9[[Causal]:[Causal Homologada]],2,0)</f>
        <v>Minería a cielo abierto</v>
      </c>
      <c r="N207" s="47" t="str">
        <f>+Causales[[#This Row],[Provincia]]&amp;Causales[[#This Row],[Dinámica]]&amp;Causales[[#This Row],[Causal Homologada]]</f>
        <v>La VegaDeforestaciónMinería a cielo abierto</v>
      </c>
      <c r="O207" s="8">
        <v>2</v>
      </c>
      <c r="P207" s="8">
        <v>2</v>
      </c>
      <c r="Q207" s="8">
        <v>2</v>
      </c>
      <c r="R207" s="8">
        <v>1</v>
      </c>
      <c r="S207" s="8">
        <v>1</v>
      </c>
      <c r="T207" s="8">
        <v>1</v>
      </c>
      <c r="U207" s="8">
        <v>1</v>
      </c>
      <c r="V207" s="8"/>
      <c r="W207" s="8"/>
      <c r="X207" s="8">
        <f t="shared" si="11"/>
        <v>10</v>
      </c>
      <c r="Y207" s="39">
        <f t="shared" si="10"/>
        <v>1.4285714285714286</v>
      </c>
      <c r="Z207" s="34">
        <v>8</v>
      </c>
      <c r="AA207" s="28"/>
      <c r="AB207" s="28">
        <f>+COUNTIFS(Causales[Causal Homologada],Causales[[#This Row],[Causal Homologada]])</f>
        <v>24</v>
      </c>
      <c r="AC207" s="28"/>
      <c r="AD207" s="28">
        <f>+COUNTIFS(Causales[Causal Homologada],Causales[[#This Row],[Causal Homologada]],Causales[Ranking],1,Causales[Dinámica],Causales[[#This Row],[Dinámica]])</f>
        <v>4</v>
      </c>
      <c r="AE207" s="28">
        <f>+COUNTIFS(Causales[Causal Homologada],Causales[[#This Row],[Causal Homologada]],Causales[Ranking],2,Causales[Dinámica],Causales[[#This Row],[Dinámica]])</f>
        <v>3</v>
      </c>
      <c r="AF207" s="28">
        <f>+Causales[[#This Row],[Conteo Rank]]*1+Causales[[#This Row],[Conteo Rank2]]*0.5</f>
        <v>5.5</v>
      </c>
      <c r="AG207" s="28">
        <f>+Causales[[#This Row],[Conteo Rank 1+2]]*0.8+Causales[[#This Row],[Puntaje Total]]*0.2</f>
        <v>6.4</v>
      </c>
      <c r="AH207" s="28">
        <f>+_xlfn.PERCENTRANK.INC(Causales[Puntaje Ponderado],Causales[[#This Row],[Puntaje Ponderado]],3)</f>
        <v>0.28799999999999998</v>
      </c>
      <c r="AI207" s="49" t="str">
        <f>+VLOOKUP(M207,Homolgacion9[[Causal Homologada]:[Driver]],2,0)</f>
        <v>Minería a cielo abierto</v>
      </c>
      <c r="AJ207" s="2" t="str">
        <f t="shared" si="12"/>
        <v>Baja</v>
      </c>
    </row>
    <row r="208" spans="2:36" x14ac:dyDescent="0.2">
      <c r="B208" s="1" t="s">
        <v>46</v>
      </c>
      <c r="C208" s="1" t="s">
        <v>34</v>
      </c>
      <c r="D208" s="1" t="str">
        <f>+VLOOKUP(F208,'DIV REGIONAL'!$F$4:$H$37,2,0)</f>
        <v>NORTE</v>
      </c>
      <c r="E208" s="1" t="str">
        <f>+VLOOKUP(F208,'DIV REGIONAL'!$F$4:$H$37,3,0)</f>
        <v>II. CIBAO SUR</v>
      </c>
      <c r="F208" s="1" t="s">
        <v>101</v>
      </c>
      <c r="G208" s="2">
        <v>5</v>
      </c>
      <c r="H208" s="1" t="s">
        <v>56</v>
      </c>
      <c r="I208" s="46" t="s">
        <v>857</v>
      </c>
      <c r="J208" s="2">
        <v>7</v>
      </c>
      <c r="K208" s="1" t="s">
        <v>3</v>
      </c>
      <c r="L208" s="1" t="s">
        <v>134</v>
      </c>
      <c r="M208" s="10" t="str">
        <f>+VLOOKUP(L208,Homolgacion9[[Causal]:[Causal Homologada]],2,0)</f>
        <v>Ganadería Comercial</v>
      </c>
      <c r="N208" s="47" t="str">
        <f>+Causales[[#This Row],[Provincia]]&amp;Causales[[#This Row],[Dinámica]]&amp;Causales[[#This Row],[Causal Homologada]]</f>
        <v>La VegaDeforestaciónGanadería Comercial</v>
      </c>
      <c r="O208" s="8">
        <v>1</v>
      </c>
      <c r="P208" s="8">
        <v>1</v>
      </c>
      <c r="Q208" s="8">
        <v>3</v>
      </c>
      <c r="R208" s="8">
        <v>3</v>
      </c>
      <c r="S208" s="8">
        <v>4</v>
      </c>
      <c r="T208" s="8">
        <v>4</v>
      </c>
      <c r="U208" s="8">
        <v>4</v>
      </c>
      <c r="V208" s="8"/>
      <c r="W208" s="8"/>
      <c r="X208" s="8">
        <f t="shared" si="11"/>
        <v>20</v>
      </c>
      <c r="Y208" s="39">
        <f t="shared" si="10"/>
        <v>2.8571428571428572</v>
      </c>
      <c r="Z208" s="34">
        <v>3</v>
      </c>
      <c r="AA208" s="28"/>
      <c r="AB208" s="28">
        <f>+COUNTIFS(Causales[Causal Homologada],Causales[[#This Row],[Causal Homologada]])</f>
        <v>28</v>
      </c>
      <c r="AC208" s="28"/>
      <c r="AD208" s="28">
        <f>+COUNTIFS(Causales[Causal Homologada],Causales[[#This Row],[Causal Homologada]],Causales[Ranking],1,Causales[Dinámica],Causales[[#This Row],[Dinámica]])</f>
        <v>11</v>
      </c>
      <c r="AE208" s="28">
        <f>+COUNTIFS(Causales[Causal Homologada],Causales[[#This Row],[Causal Homologada]],Causales[Ranking],2,Causales[Dinámica],Causales[[#This Row],[Dinámica]])</f>
        <v>3</v>
      </c>
      <c r="AF208" s="28">
        <f>+Causales[[#This Row],[Conteo Rank]]*1+Causales[[#This Row],[Conteo Rank2]]*0.5</f>
        <v>12.5</v>
      </c>
      <c r="AG208" s="28">
        <f>+Causales[[#This Row],[Conteo Rank 1+2]]*0.8+Causales[[#This Row],[Puntaje Total]]*0.2</f>
        <v>14</v>
      </c>
      <c r="AH208" s="28">
        <f>+_xlfn.PERCENTRANK.INC(Causales[Puntaje Ponderado],Causales[[#This Row],[Puntaje Ponderado]],3)</f>
        <v>0.82899999999999996</v>
      </c>
      <c r="AI208" s="49" t="str">
        <f>+VLOOKUP(M208,Homolgacion9[[Causal Homologada]:[Driver]],2,0)</f>
        <v>Manejo y uso insustentable de las tierras para producción ganadera</v>
      </c>
      <c r="AJ208" s="2" t="str">
        <f t="shared" si="12"/>
        <v>Muy Alta</v>
      </c>
    </row>
    <row r="209" spans="2:36" x14ac:dyDescent="0.2">
      <c r="B209" s="1" t="s">
        <v>46</v>
      </c>
      <c r="C209" s="1" t="s">
        <v>34</v>
      </c>
      <c r="D209" s="1" t="str">
        <f>+VLOOKUP(F209,'DIV REGIONAL'!$F$4:$H$37,2,0)</f>
        <v>NORTE</v>
      </c>
      <c r="E209" s="1" t="str">
        <f>+VLOOKUP(F209,'DIV REGIONAL'!$F$4:$H$37,3,0)</f>
        <v>II. CIBAO SUR</v>
      </c>
      <c r="F209" s="1" t="s">
        <v>101</v>
      </c>
      <c r="G209" s="2">
        <v>5</v>
      </c>
      <c r="H209" s="1" t="s">
        <v>56</v>
      </c>
      <c r="I209" s="46" t="s">
        <v>857</v>
      </c>
      <c r="J209" s="2">
        <v>7</v>
      </c>
      <c r="K209" s="1" t="s">
        <v>3</v>
      </c>
      <c r="L209" s="1" t="s">
        <v>41</v>
      </c>
      <c r="M209" s="10" t="str">
        <f>+VLOOKUP(L209,Homolgacion9[[Causal]:[Causal Homologada]],2,0)</f>
        <v>Incendios Alta Intensidad</v>
      </c>
      <c r="N209" s="47" t="str">
        <f>+Causales[[#This Row],[Provincia]]&amp;Causales[[#This Row],[Dinámica]]&amp;Causales[[#This Row],[Causal Homologada]]</f>
        <v>La VegaDeforestaciónIncendios Alta Intensidad</v>
      </c>
      <c r="O209" s="8">
        <v>2</v>
      </c>
      <c r="P209" s="8">
        <v>2</v>
      </c>
      <c r="Q209" s="8">
        <v>2</v>
      </c>
      <c r="R209" s="8">
        <v>3</v>
      </c>
      <c r="S209" s="8">
        <v>3</v>
      </c>
      <c r="T209" s="8">
        <v>3</v>
      </c>
      <c r="U209" s="8">
        <v>4</v>
      </c>
      <c r="V209" s="8"/>
      <c r="W209" s="8"/>
      <c r="X209" s="8">
        <f t="shared" si="11"/>
        <v>19</v>
      </c>
      <c r="Y209" s="39">
        <f t="shared" si="10"/>
        <v>2.7142857142857144</v>
      </c>
      <c r="Z209" s="34">
        <v>4</v>
      </c>
      <c r="AA209" s="28"/>
      <c r="AB209" s="28">
        <f>+COUNTIFS(Causales[Causal Homologada],Causales[[#This Row],[Causal Homologada]])</f>
        <v>18</v>
      </c>
      <c r="AC209" s="28"/>
      <c r="AD209" s="28">
        <f>+COUNTIFS(Causales[Causal Homologada],Causales[[#This Row],[Causal Homologada]],Causales[Ranking],1,Causales[Dinámica],Causales[[#This Row],[Dinámica]])</f>
        <v>0</v>
      </c>
      <c r="AE209" s="28">
        <f>+COUNTIFS(Causales[Causal Homologada],Causales[[#This Row],[Causal Homologada]],Causales[Ranking],2,Causales[Dinámica],Causales[[#This Row],[Dinámica]])</f>
        <v>2</v>
      </c>
      <c r="AF209" s="28">
        <f>+Causales[[#This Row],[Conteo Rank]]*1+Causales[[#This Row],[Conteo Rank2]]*0.5</f>
        <v>1</v>
      </c>
      <c r="AG209" s="28">
        <f>+Causales[[#This Row],[Conteo Rank 1+2]]*0.8+Causales[[#This Row],[Puntaje Total]]*0.2</f>
        <v>4.6000000000000005</v>
      </c>
      <c r="AH209" s="28">
        <f>+_xlfn.PERCENTRANK.INC(Causales[Puntaje Ponderado],Causales[[#This Row],[Puntaje Ponderado]],3)</f>
        <v>0.17799999999999999</v>
      </c>
      <c r="AI209" s="49" t="str">
        <f>+VLOOKUP(M209,Homolgacion9[[Causal Homologada]:[Driver]],2,0)</f>
        <v>Incendios Forestales</v>
      </c>
      <c r="AJ209" s="2" t="str">
        <f t="shared" si="12"/>
        <v>Muy Baja</v>
      </c>
    </row>
    <row r="210" spans="2:36" x14ac:dyDescent="0.2">
      <c r="B210" s="1" t="s">
        <v>46</v>
      </c>
      <c r="C210" s="1" t="s">
        <v>34</v>
      </c>
      <c r="D210" s="1" t="str">
        <f>+VLOOKUP(F210,'DIV REGIONAL'!$F$4:$H$37,2,0)</f>
        <v>NORTE</v>
      </c>
      <c r="E210" s="1" t="str">
        <f>+VLOOKUP(F210,'DIV REGIONAL'!$F$4:$H$37,3,0)</f>
        <v>II. CIBAO SUR</v>
      </c>
      <c r="F210" s="1" t="s">
        <v>101</v>
      </c>
      <c r="G210" s="2">
        <v>5</v>
      </c>
      <c r="H210" s="1" t="s">
        <v>56</v>
      </c>
      <c r="I210" s="46" t="s">
        <v>857</v>
      </c>
      <c r="J210" s="2">
        <v>7</v>
      </c>
      <c r="K210" s="1" t="s">
        <v>10</v>
      </c>
      <c r="L210" s="1" t="s">
        <v>14</v>
      </c>
      <c r="M210" s="10" t="str">
        <f>+VLOOKUP(L210,Homolgacion9[[Causal]:[Causal Homologada]],2,0)</f>
        <v>Planes de Manejo mal gestionados/mal ejecutados</v>
      </c>
      <c r="N210" s="47" t="str">
        <f>+Causales[[#This Row],[Provincia]]&amp;Causales[[#This Row],[Dinámica]]&amp;Causales[[#This Row],[Causal Homologada]]</f>
        <v>La VegaDegradaciónPlanes de Manejo mal gestionados/mal ejecutados</v>
      </c>
      <c r="O210" s="8">
        <v>2</v>
      </c>
      <c r="P210" s="8">
        <v>2</v>
      </c>
      <c r="Q210" s="8">
        <v>2</v>
      </c>
      <c r="R210" s="8">
        <v>1</v>
      </c>
      <c r="S210" s="8">
        <v>1</v>
      </c>
      <c r="T210" s="8">
        <v>1</v>
      </c>
      <c r="U210" s="8">
        <v>1</v>
      </c>
      <c r="V210" s="8"/>
      <c r="W210" s="8"/>
      <c r="X210" s="8">
        <f t="shared" si="11"/>
        <v>10</v>
      </c>
      <c r="Y210" s="39">
        <f t="shared" si="10"/>
        <v>1.4285714285714286</v>
      </c>
      <c r="Z210" s="34">
        <v>7</v>
      </c>
      <c r="AA210" s="28"/>
      <c r="AB210" s="28">
        <f>+COUNTIFS(Causales[Causal Homologada],Causales[[#This Row],[Causal Homologada]])</f>
        <v>33</v>
      </c>
      <c r="AC210" s="28"/>
      <c r="AD210" s="28">
        <f>+COUNTIFS(Causales[Causal Homologada],Causales[[#This Row],[Causal Homologada]],Causales[Ranking],1,Causales[Dinámica],Causales[[#This Row],[Dinámica]])</f>
        <v>9</v>
      </c>
      <c r="AE210" s="28">
        <f>+COUNTIFS(Causales[Causal Homologada],Causales[[#This Row],[Causal Homologada]],Causales[Ranking],2,Causales[Dinámica],Causales[[#This Row],[Dinámica]])</f>
        <v>4</v>
      </c>
      <c r="AF210" s="28">
        <f>+Causales[[#This Row],[Conteo Rank]]*1+Causales[[#This Row],[Conteo Rank2]]*0.5</f>
        <v>11</v>
      </c>
      <c r="AG210" s="28">
        <f>+Causales[[#This Row],[Conteo Rank 1+2]]*0.8+Causales[[#This Row],[Puntaje Total]]*0.2</f>
        <v>10.8</v>
      </c>
      <c r="AH210" s="28">
        <f>+_xlfn.PERCENTRANK.INC(Causales[Puntaje Ponderado],Causales[[#This Row],[Puntaje Ponderado]],3)</f>
        <v>0.51600000000000001</v>
      </c>
      <c r="AI210" s="49" t="str">
        <f>+VLOOKUP(M210,Homolgacion9[[Causal Homologada]:[Driver]],2,0)</f>
        <v>Manejo y uso insustentable de las tierras forestales</v>
      </c>
      <c r="AJ210" s="2" t="str">
        <f t="shared" si="12"/>
        <v>Media</v>
      </c>
    </row>
    <row r="211" spans="2:36" x14ac:dyDescent="0.2">
      <c r="B211" s="1" t="s">
        <v>46</v>
      </c>
      <c r="C211" s="1" t="s">
        <v>34</v>
      </c>
      <c r="D211" s="1" t="str">
        <f>+VLOOKUP(F211,'DIV REGIONAL'!$F$4:$H$37,2,0)</f>
        <v>NORTE</v>
      </c>
      <c r="E211" s="1" t="str">
        <f>+VLOOKUP(F211,'DIV REGIONAL'!$F$4:$H$37,3,0)</f>
        <v>II. CIBAO SUR</v>
      </c>
      <c r="F211" s="1" t="s">
        <v>101</v>
      </c>
      <c r="G211" s="2">
        <v>5</v>
      </c>
      <c r="H211" s="1" t="s">
        <v>56</v>
      </c>
      <c r="I211" s="46" t="s">
        <v>857</v>
      </c>
      <c r="J211" s="2">
        <v>7</v>
      </c>
      <c r="K211" s="1" t="s">
        <v>10</v>
      </c>
      <c r="L211" s="1" t="s">
        <v>11</v>
      </c>
      <c r="M211" s="10" t="str">
        <f>+VLOOKUP(L211,Homolgacion9[[Causal]:[Causal Homologada]],2,0)</f>
        <v>Incendios Mediana y Baja Intensidad</v>
      </c>
      <c r="N211" s="47" t="str">
        <f>+Causales[[#This Row],[Provincia]]&amp;Causales[[#This Row],[Dinámica]]&amp;Causales[[#This Row],[Causal Homologada]]</f>
        <v>La VegaDegradaciónIncendios Mediana y Baja Intensidad</v>
      </c>
      <c r="O211" s="8">
        <v>4</v>
      </c>
      <c r="P211" s="8">
        <v>2</v>
      </c>
      <c r="Q211" s="8">
        <v>2</v>
      </c>
      <c r="R211" s="8">
        <v>3</v>
      </c>
      <c r="S211" s="8">
        <v>3</v>
      </c>
      <c r="T211" s="8">
        <v>3</v>
      </c>
      <c r="U211" s="8">
        <v>3</v>
      </c>
      <c r="V211" s="8"/>
      <c r="W211" s="8"/>
      <c r="X211" s="8">
        <f t="shared" si="11"/>
        <v>20</v>
      </c>
      <c r="Y211" s="39">
        <f t="shared" si="10"/>
        <v>2.8571428571428572</v>
      </c>
      <c r="Z211" s="34">
        <v>1</v>
      </c>
      <c r="AA211" s="28"/>
      <c r="AB211" s="28">
        <f>+COUNTIFS(Causales[Causal Homologada],Causales[[#This Row],[Causal Homologada]])</f>
        <v>30</v>
      </c>
      <c r="AC211" s="28"/>
      <c r="AD211" s="28">
        <f>+COUNTIFS(Causales[Causal Homologada],Causales[[#This Row],[Causal Homologada]],Causales[Ranking],1,Causales[Dinámica],Causales[[#This Row],[Dinámica]])</f>
        <v>1</v>
      </c>
      <c r="AE211" s="28">
        <f>+COUNTIFS(Causales[Causal Homologada],Causales[[#This Row],[Causal Homologada]],Causales[Ranking],2,Causales[Dinámica],Causales[[#This Row],[Dinámica]])</f>
        <v>7</v>
      </c>
      <c r="AF211" s="28">
        <f>+Causales[[#This Row],[Conteo Rank]]*1+Causales[[#This Row],[Conteo Rank2]]*0.5</f>
        <v>4.5</v>
      </c>
      <c r="AG211" s="28">
        <f>+Causales[[#This Row],[Conteo Rank 1+2]]*0.8+Causales[[#This Row],[Puntaje Total]]*0.2</f>
        <v>7.6</v>
      </c>
      <c r="AH211" s="28">
        <f>+_xlfn.PERCENTRANK.INC(Causales[Puntaje Ponderado],Causales[[#This Row],[Puntaje Ponderado]],3)</f>
        <v>0.35399999999999998</v>
      </c>
      <c r="AI211" s="49" t="str">
        <f>+VLOOKUP(M211,Homolgacion9[[Causal Homologada]:[Driver]],2,0)</f>
        <v>Incendios Forestales</v>
      </c>
      <c r="AJ211" s="2" t="str">
        <f t="shared" si="12"/>
        <v>Baja</v>
      </c>
    </row>
    <row r="212" spans="2:36" x14ac:dyDescent="0.2">
      <c r="B212" s="1" t="s">
        <v>46</v>
      </c>
      <c r="C212" s="1" t="s">
        <v>34</v>
      </c>
      <c r="D212" s="1" t="str">
        <f>+VLOOKUP(F212,'DIV REGIONAL'!$F$4:$H$37,2,0)</f>
        <v>NORTE</v>
      </c>
      <c r="E212" s="1" t="str">
        <f>+VLOOKUP(F212,'DIV REGIONAL'!$F$4:$H$37,3,0)</f>
        <v>II. CIBAO SUR</v>
      </c>
      <c r="F212" s="1" t="s">
        <v>101</v>
      </c>
      <c r="G212" s="2">
        <v>5</v>
      </c>
      <c r="H212" s="1" t="s">
        <v>56</v>
      </c>
      <c r="I212" s="46" t="s">
        <v>857</v>
      </c>
      <c r="J212" s="2">
        <v>7</v>
      </c>
      <c r="K212" s="1" t="s">
        <v>10</v>
      </c>
      <c r="L212" s="1" t="s">
        <v>12</v>
      </c>
      <c r="M212" s="10" t="str">
        <f>+VLOOKUP(L212,Homolgacion9[[Causal]:[Causal Homologada]],2,0)</f>
        <v>Pastoreo de ganado en bosques</v>
      </c>
      <c r="N212" s="47" t="str">
        <f>+Causales[[#This Row],[Provincia]]&amp;Causales[[#This Row],[Dinámica]]&amp;Causales[[#This Row],[Causal Homologada]]</f>
        <v>La VegaDegradaciónPastoreo de ganado en bosques</v>
      </c>
      <c r="O212" s="8">
        <v>2</v>
      </c>
      <c r="P212" s="8">
        <v>2</v>
      </c>
      <c r="Q212" s="8">
        <v>3</v>
      </c>
      <c r="R212" s="8">
        <v>3</v>
      </c>
      <c r="S212" s="8">
        <v>1</v>
      </c>
      <c r="T212" s="8">
        <v>1</v>
      </c>
      <c r="U212" s="8">
        <v>1</v>
      </c>
      <c r="V212" s="8"/>
      <c r="W212" s="8"/>
      <c r="X212" s="8">
        <f t="shared" si="11"/>
        <v>13</v>
      </c>
      <c r="Y212" s="39">
        <f t="shared" si="10"/>
        <v>1.8571428571428572</v>
      </c>
      <c r="Z212" s="34">
        <v>6</v>
      </c>
      <c r="AA212" s="28"/>
      <c r="AB212" s="28">
        <f>+COUNTIFS(Causales[Causal Homologada],Causales[[#This Row],[Causal Homologada]])</f>
        <v>29</v>
      </c>
      <c r="AC212" s="28"/>
      <c r="AD212" s="28">
        <f>+COUNTIFS(Causales[Causal Homologada],Causales[[#This Row],[Causal Homologada]],Causales[Ranking],1,Causales[Dinámica],Causales[[#This Row],[Dinámica]])</f>
        <v>11</v>
      </c>
      <c r="AE212" s="28">
        <f>+COUNTIFS(Causales[Causal Homologada],Causales[[#This Row],[Causal Homologada]],Causales[Ranking],2,Causales[Dinámica],Causales[[#This Row],[Dinámica]])</f>
        <v>8</v>
      </c>
      <c r="AF212" s="28">
        <f>+Causales[[#This Row],[Conteo Rank]]*1+Causales[[#This Row],[Conteo Rank2]]*0.5</f>
        <v>15</v>
      </c>
      <c r="AG212" s="28">
        <f>+Causales[[#This Row],[Conteo Rank 1+2]]*0.8+Causales[[#This Row],[Puntaje Total]]*0.2</f>
        <v>14.6</v>
      </c>
      <c r="AH212" s="28">
        <f>+_xlfn.PERCENTRANK.INC(Causales[Puntaje Ponderado],Causales[[#This Row],[Puntaje Ponderado]],3)</f>
        <v>0.88500000000000001</v>
      </c>
      <c r="AI212" s="49" t="str">
        <f>+VLOOKUP(M212,Homolgacion9[[Causal Homologada]:[Driver]],2,0)</f>
        <v>Manejo y uso insustentable de las tierras para producción ganadera</v>
      </c>
      <c r="AJ212" s="2" t="str">
        <f t="shared" si="12"/>
        <v>Muy Alta</v>
      </c>
    </row>
    <row r="213" spans="2:36" x14ac:dyDescent="0.2">
      <c r="B213" s="1" t="s">
        <v>46</v>
      </c>
      <c r="C213" s="1" t="s">
        <v>34</v>
      </c>
      <c r="D213" s="1" t="str">
        <f>+VLOOKUP(F213,'DIV REGIONAL'!$F$4:$H$37,2,0)</f>
        <v>NORTE</v>
      </c>
      <c r="E213" s="1" t="str">
        <f>+VLOOKUP(F213,'DIV REGIONAL'!$F$4:$H$37,3,0)</f>
        <v>II. CIBAO SUR</v>
      </c>
      <c r="F213" s="1" t="s">
        <v>101</v>
      </c>
      <c r="G213" s="2">
        <v>5</v>
      </c>
      <c r="H213" s="1" t="s">
        <v>56</v>
      </c>
      <c r="I213" s="46" t="s">
        <v>857</v>
      </c>
      <c r="J213" s="2">
        <v>7</v>
      </c>
      <c r="K213" s="1" t="s">
        <v>10</v>
      </c>
      <c r="L213" s="1" t="s">
        <v>13</v>
      </c>
      <c r="M213" s="10" t="str">
        <f>+VLOOKUP(L213,Homolgacion9[[Causal]:[Causal Homologada]],2,0)</f>
        <v>Extracción de Madera Leña/Carbón</v>
      </c>
      <c r="N213" s="47" t="str">
        <f>+Causales[[#This Row],[Provincia]]&amp;Causales[[#This Row],[Dinámica]]&amp;Causales[[#This Row],[Causal Homologada]]</f>
        <v>La VegaDegradaciónExtracción de Madera Leña/Carbón</v>
      </c>
      <c r="O213" s="8">
        <v>2</v>
      </c>
      <c r="P213" s="8">
        <v>1</v>
      </c>
      <c r="Q213" s="8">
        <v>1</v>
      </c>
      <c r="R213" s="8">
        <v>1</v>
      </c>
      <c r="S213" s="8">
        <v>1</v>
      </c>
      <c r="T213" s="8">
        <v>1</v>
      </c>
      <c r="U213" s="8">
        <v>1</v>
      </c>
      <c r="V213" s="8"/>
      <c r="W213" s="8"/>
      <c r="X213" s="8">
        <f t="shared" si="11"/>
        <v>8</v>
      </c>
      <c r="Y213" s="39">
        <f t="shared" si="10"/>
        <v>1.1428571428571428</v>
      </c>
      <c r="Z213" s="34">
        <v>8</v>
      </c>
      <c r="AA213" s="28"/>
      <c r="AB213" s="28">
        <f>+COUNTIFS(Causales[Causal Homologada],Causales[[#This Row],[Causal Homologada]])</f>
        <v>31</v>
      </c>
      <c r="AC213" s="28"/>
      <c r="AD213" s="28">
        <f>+COUNTIFS(Causales[Causal Homologada],Causales[[#This Row],[Causal Homologada]],Causales[Ranking],1,Causales[Dinámica],Causales[[#This Row],[Dinámica]])</f>
        <v>10</v>
      </c>
      <c r="AE213" s="28">
        <f>+COUNTIFS(Causales[Causal Homologada],Causales[[#This Row],[Causal Homologada]],Causales[Ranking],2,Causales[Dinámica],Causales[[#This Row],[Dinámica]])</f>
        <v>9</v>
      </c>
      <c r="AF213" s="28">
        <f>+Causales[[#This Row],[Conteo Rank]]*1+Causales[[#This Row],[Conteo Rank2]]*0.5</f>
        <v>14.5</v>
      </c>
      <c r="AG213" s="28">
        <f>+Causales[[#This Row],[Conteo Rank 1+2]]*0.8+Causales[[#This Row],[Puntaje Total]]*0.2</f>
        <v>13.200000000000001</v>
      </c>
      <c r="AH213" s="28">
        <f>+_xlfn.PERCENTRANK.INC(Causales[Puntaje Ponderado],Causales[[#This Row],[Puntaje Ponderado]],3)</f>
        <v>0.77200000000000002</v>
      </c>
      <c r="AI213" s="49" t="str">
        <f>+VLOOKUP(M213,Homolgacion9[[Causal Homologada]:[Driver]],2,0)</f>
        <v>Manejo y uso insustentable de las tierras forestales</v>
      </c>
      <c r="AJ213" s="2" t="str">
        <f t="shared" si="12"/>
        <v>Alta</v>
      </c>
    </row>
    <row r="214" spans="2:36" x14ac:dyDescent="0.2">
      <c r="B214" s="1" t="s">
        <v>46</v>
      </c>
      <c r="C214" s="1" t="s">
        <v>34</v>
      </c>
      <c r="D214" s="1" t="str">
        <f>+VLOOKUP(F214,'DIV REGIONAL'!$F$4:$H$37,2,0)</f>
        <v>NORTE</v>
      </c>
      <c r="E214" s="1" t="str">
        <f>+VLOOKUP(F214,'DIV REGIONAL'!$F$4:$H$37,3,0)</f>
        <v>II. CIBAO SUR</v>
      </c>
      <c r="F214" s="1" t="s">
        <v>101</v>
      </c>
      <c r="G214" s="2">
        <v>5</v>
      </c>
      <c r="H214" s="1" t="s">
        <v>56</v>
      </c>
      <c r="I214" s="46" t="s">
        <v>857</v>
      </c>
      <c r="J214" s="2">
        <v>7</v>
      </c>
      <c r="K214" s="1" t="s">
        <v>3</v>
      </c>
      <c r="L214" s="1" t="s">
        <v>135</v>
      </c>
      <c r="M214" s="10" t="str">
        <f>+VLOOKUP(L214,Homolgacion9[[Causal]:[Causal Homologada]],2,0)</f>
        <v>Agricultura migratoria/subsistencia</v>
      </c>
      <c r="N214" s="47" t="str">
        <f>+Causales[[#This Row],[Provincia]]&amp;Causales[[#This Row],[Dinámica]]&amp;Causales[[#This Row],[Causal Homologada]]</f>
        <v>La VegaDeforestaciónAgricultura migratoria/subsistencia</v>
      </c>
      <c r="O214" s="8">
        <v>1</v>
      </c>
      <c r="P214" s="8">
        <v>2</v>
      </c>
      <c r="Q214" s="8">
        <v>2</v>
      </c>
      <c r="R214" s="8">
        <v>2</v>
      </c>
      <c r="S214" s="8">
        <v>3</v>
      </c>
      <c r="T214" s="8">
        <v>3</v>
      </c>
      <c r="U214" s="8">
        <v>3</v>
      </c>
      <c r="V214" s="8"/>
      <c r="W214" s="8"/>
      <c r="X214" s="8">
        <f t="shared" si="11"/>
        <v>16</v>
      </c>
      <c r="Y214" s="39">
        <f t="shared" si="10"/>
        <v>2.2857142857142856</v>
      </c>
      <c r="Z214" s="34">
        <v>4</v>
      </c>
      <c r="AA214" s="28"/>
      <c r="AB214" s="28">
        <f>+COUNTIFS(Causales[Causal Homologada],Causales[[#This Row],[Causal Homologada]])</f>
        <v>37</v>
      </c>
      <c r="AC214" s="28"/>
      <c r="AD214" s="28">
        <f>+COUNTIFS(Causales[Causal Homologada],Causales[[#This Row],[Causal Homologada]],Causales[Ranking],1,Causales[Dinámica],Causales[[#This Row],[Dinámica]])</f>
        <v>3</v>
      </c>
      <c r="AE214" s="28">
        <f>+COUNTIFS(Causales[Causal Homologada],Causales[[#This Row],[Causal Homologada]],Causales[Ranking],2,Causales[Dinámica],Causales[[#This Row],[Dinámica]])</f>
        <v>11</v>
      </c>
      <c r="AF214" s="28">
        <f>+Causales[[#This Row],[Conteo Rank]]*1+Causales[[#This Row],[Conteo Rank2]]*0.5</f>
        <v>8.5</v>
      </c>
      <c r="AG214" s="28">
        <f>+Causales[[#This Row],[Conteo Rank 1+2]]*0.8+Causales[[#This Row],[Puntaje Total]]*0.2</f>
        <v>10</v>
      </c>
      <c r="AH214" s="28">
        <f>+_xlfn.PERCENTRANK.INC(Causales[Puntaje Ponderado],Causales[[#This Row],[Puntaje Ponderado]],3)</f>
        <v>0.46500000000000002</v>
      </c>
      <c r="AI214" s="49" t="str">
        <f>+VLOOKUP(M214,Homolgacion9[[Causal Homologada]:[Driver]],2,0)</f>
        <v>Manejo y uso insustentable de las tierras para producción agrícola</v>
      </c>
      <c r="AJ214" s="2" t="str">
        <f t="shared" si="12"/>
        <v>Media</v>
      </c>
    </row>
    <row r="215" spans="2:36" x14ac:dyDescent="0.2">
      <c r="B215" s="1" t="s">
        <v>46</v>
      </c>
      <c r="C215" s="1" t="s">
        <v>34</v>
      </c>
      <c r="D215" s="1" t="str">
        <f>+VLOOKUP(F215,'DIV REGIONAL'!$F$4:$H$37,2,0)</f>
        <v>NORTE</v>
      </c>
      <c r="E215" s="1" t="str">
        <f>+VLOOKUP(F215,'DIV REGIONAL'!$F$4:$H$37,3,0)</f>
        <v>II. CIBAO SUR</v>
      </c>
      <c r="F215" s="1" t="s">
        <v>101</v>
      </c>
      <c r="G215" s="2">
        <v>5</v>
      </c>
      <c r="H215" s="1" t="s">
        <v>56</v>
      </c>
      <c r="I215" s="46" t="s">
        <v>857</v>
      </c>
      <c r="J215" s="2">
        <v>7</v>
      </c>
      <c r="K215" s="1" t="s">
        <v>10</v>
      </c>
      <c r="L215" s="1" t="s">
        <v>136</v>
      </c>
      <c r="M215" s="10" t="str">
        <f>+VLOOKUP(L215,Homolgacion9[[Causal]:[Causal Homologada]],2,0)</f>
        <v>Introducción Especies Exóticas/Invasoras</v>
      </c>
      <c r="N215" s="47" t="str">
        <f>+Causales[[#This Row],[Provincia]]&amp;Causales[[#This Row],[Dinámica]]&amp;Causales[[#This Row],[Causal Homologada]]</f>
        <v>La VegaDegradaciónIntroducción Especies Exóticas/Invasoras</v>
      </c>
      <c r="O215" s="8">
        <v>1</v>
      </c>
      <c r="P215" s="8">
        <v>3</v>
      </c>
      <c r="Q215" s="8">
        <v>3</v>
      </c>
      <c r="R215" s="8">
        <v>2</v>
      </c>
      <c r="S215" s="8">
        <v>2</v>
      </c>
      <c r="T215" s="8">
        <v>2</v>
      </c>
      <c r="U215" s="8">
        <v>2</v>
      </c>
      <c r="V215" s="8"/>
      <c r="W215" s="8"/>
      <c r="X215" s="8">
        <f t="shared" si="11"/>
        <v>15</v>
      </c>
      <c r="Y215" s="39">
        <f t="shared" si="10"/>
        <v>2.1428571428571428</v>
      </c>
      <c r="Z215" s="34">
        <v>5</v>
      </c>
      <c r="AA215" s="28"/>
      <c r="AB215" s="28">
        <f>+COUNTIFS(Causales[Causal Homologada],Causales[[#This Row],[Causal Homologada]])</f>
        <v>18</v>
      </c>
      <c r="AC215" s="28"/>
      <c r="AD215" s="28">
        <f>+COUNTIFS(Causales[Causal Homologada],Causales[[#This Row],[Causal Homologada]],Causales[Ranking],1,Causales[Dinámica],Causales[[#This Row],[Dinámica]])</f>
        <v>2</v>
      </c>
      <c r="AE215" s="28">
        <f>+COUNTIFS(Causales[Causal Homologada],Causales[[#This Row],[Causal Homologada]],Causales[Ranking],2,Causales[Dinámica],Causales[[#This Row],[Dinámica]])</f>
        <v>4</v>
      </c>
      <c r="AF215" s="28">
        <f>+Causales[[#This Row],[Conteo Rank]]*1+Causales[[#This Row],[Conteo Rank2]]*0.5</f>
        <v>4</v>
      </c>
      <c r="AG215" s="28">
        <f>+Causales[[#This Row],[Conteo Rank 1+2]]*0.8+Causales[[#This Row],[Puntaje Total]]*0.2</f>
        <v>6.2</v>
      </c>
      <c r="AH215" s="28">
        <f>+_xlfn.PERCENTRANK.INC(Causales[Puntaje Ponderado],Causales[[#This Row],[Puntaje Ponderado]],3)</f>
        <v>0.28000000000000003</v>
      </c>
      <c r="AI215" s="49" t="str">
        <f>+VLOOKUP(M215,Homolgacion9[[Causal Homologada]:[Driver]],2,0)</f>
        <v>Plagas, enfermedades en introducción de especies invasoras exóticas</v>
      </c>
      <c r="AJ215" s="2" t="str">
        <f t="shared" si="12"/>
        <v>Baja</v>
      </c>
    </row>
    <row r="216" spans="2:36" x14ac:dyDescent="0.2">
      <c r="B216" s="1" t="s">
        <v>46</v>
      </c>
      <c r="C216" s="1" t="s">
        <v>34</v>
      </c>
      <c r="D216" s="1" t="str">
        <f>+VLOOKUP(F216,'DIV REGIONAL'!$F$4:$H$37,2,0)</f>
        <v>NORTE</v>
      </c>
      <c r="E216" s="1" t="str">
        <f>+VLOOKUP(F216,'DIV REGIONAL'!$F$4:$H$37,3,0)</f>
        <v>II. CIBAO SUR</v>
      </c>
      <c r="F216" s="1" t="s">
        <v>101</v>
      </c>
      <c r="G216" s="2">
        <v>5</v>
      </c>
      <c r="H216" s="1" t="s">
        <v>56</v>
      </c>
      <c r="I216" s="46" t="s">
        <v>857</v>
      </c>
      <c r="J216" s="2">
        <v>7</v>
      </c>
      <c r="K216" s="1" t="s">
        <v>10</v>
      </c>
      <c r="L216" s="1" t="s">
        <v>137</v>
      </c>
      <c r="M216" s="10" t="str">
        <f>+VLOOKUP(L216,Homolgacion9[[Causal]:[Causal Homologada]],2,0)</f>
        <v>Planes de Manejo mal gestionados/mal ejecutados</v>
      </c>
      <c r="N216" s="47" t="str">
        <f>+Causales[[#This Row],[Provincia]]&amp;Causales[[#This Row],[Dinámica]]&amp;Causales[[#This Row],[Causal Homologada]]</f>
        <v>La VegaDegradaciónPlanes de Manejo mal gestionados/mal ejecutados</v>
      </c>
      <c r="O216" s="8">
        <v>3</v>
      </c>
      <c r="P216" s="8">
        <v>3</v>
      </c>
      <c r="Q216" s="8">
        <v>3</v>
      </c>
      <c r="R216" s="8">
        <v>2</v>
      </c>
      <c r="S216" s="8">
        <v>2</v>
      </c>
      <c r="T216" s="8">
        <v>2</v>
      </c>
      <c r="U216" s="8">
        <v>2</v>
      </c>
      <c r="V216" s="8"/>
      <c r="W216" s="8"/>
      <c r="X216" s="8">
        <f t="shared" si="11"/>
        <v>17</v>
      </c>
      <c r="Y216" s="39">
        <f t="shared" si="10"/>
        <v>2.4285714285714284</v>
      </c>
      <c r="Z216" s="34">
        <v>3</v>
      </c>
      <c r="AA216" s="28"/>
      <c r="AB216" s="28">
        <f>+COUNTIFS(Causales[Causal Homologada],Causales[[#This Row],[Causal Homologada]])</f>
        <v>33</v>
      </c>
      <c r="AC216" s="28"/>
      <c r="AD216" s="28">
        <f>+COUNTIFS(Causales[Causal Homologada],Causales[[#This Row],[Causal Homologada]],Causales[Ranking],1,Causales[Dinámica],Causales[[#This Row],[Dinámica]])</f>
        <v>9</v>
      </c>
      <c r="AE216" s="28">
        <f>+COUNTIFS(Causales[Causal Homologada],Causales[[#This Row],[Causal Homologada]],Causales[Ranking],2,Causales[Dinámica],Causales[[#This Row],[Dinámica]])</f>
        <v>4</v>
      </c>
      <c r="AF216" s="28">
        <f>+Causales[[#This Row],[Conteo Rank]]*1+Causales[[#This Row],[Conteo Rank2]]*0.5</f>
        <v>11</v>
      </c>
      <c r="AG216" s="28">
        <f>+Causales[[#This Row],[Conteo Rank 1+2]]*0.8+Causales[[#This Row],[Puntaje Total]]*0.2</f>
        <v>12.200000000000001</v>
      </c>
      <c r="AH216" s="28">
        <f>+_xlfn.PERCENTRANK.INC(Causales[Puntaje Ponderado],Causales[[#This Row],[Puntaje Ponderado]],3)</f>
        <v>0.64900000000000002</v>
      </c>
      <c r="AI216" s="49" t="str">
        <f>+VLOOKUP(M216,Homolgacion9[[Causal Homologada]:[Driver]],2,0)</f>
        <v>Manejo y uso insustentable de las tierras forestales</v>
      </c>
      <c r="AJ216" s="2" t="str">
        <f t="shared" si="12"/>
        <v>Alta</v>
      </c>
    </row>
    <row r="217" spans="2:36" x14ac:dyDescent="0.2">
      <c r="B217" s="1" t="s">
        <v>46</v>
      </c>
      <c r="C217" s="1" t="s">
        <v>34</v>
      </c>
      <c r="D217" s="1" t="str">
        <f>+VLOOKUP(F217,'DIV REGIONAL'!$F$4:$H$37,2,0)</f>
        <v>NORTE</v>
      </c>
      <c r="E217" s="1" t="str">
        <f>+VLOOKUP(F217,'DIV REGIONAL'!$F$4:$H$37,3,0)</f>
        <v>II. CIBAO SUR</v>
      </c>
      <c r="F217" s="1" t="s">
        <v>101</v>
      </c>
      <c r="G217" s="2">
        <v>5</v>
      </c>
      <c r="H217" s="1" t="s">
        <v>56</v>
      </c>
      <c r="I217" s="46" t="s">
        <v>857</v>
      </c>
      <c r="J217" s="2">
        <v>7</v>
      </c>
      <c r="K217" s="1" t="s">
        <v>10</v>
      </c>
      <c r="L217" s="1" t="s">
        <v>7</v>
      </c>
      <c r="M217" s="10" t="str">
        <f>+VLOOKUP(L217,Homolgacion9[[Causal]:[Causal Homologada]],2,0)</f>
        <v>Infraestructura</v>
      </c>
      <c r="N217" s="47" t="str">
        <f>+Causales[[#This Row],[Provincia]]&amp;Causales[[#This Row],[Dinámica]]&amp;Causales[[#This Row],[Causal Homologada]]</f>
        <v>La VegaDegradaciónInfraestructura</v>
      </c>
      <c r="O217" s="8">
        <v>2</v>
      </c>
      <c r="P217" s="8">
        <v>2</v>
      </c>
      <c r="Q217" s="8">
        <v>3</v>
      </c>
      <c r="R217" s="8">
        <v>3</v>
      </c>
      <c r="S217" s="8">
        <v>3</v>
      </c>
      <c r="T217" s="8">
        <v>3</v>
      </c>
      <c r="U217" s="8">
        <v>3</v>
      </c>
      <c r="V217" s="8"/>
      <c r="W217" s="8"/>
      <c r="X217" s="8">
        <f t="shared" si="11"/>
        <v>19</v>
      </c>
      <c r="Y217" s="39">
        <f t="shared" si="10"/>
        <v>2.7142857142857144</v>
      </c>
      <c r="Z217" s="34">
        <v>2</v>
      </c>
      <c r="AA217" s="28"/>
      <c r="AB217" s="28">
        <f>+COUNTIFS(Causales[Causal Homologada],Causales[[#This Row],[Causal Homologada]])</f>
        <v>27</v>
      </c>
      <c r="AC217" s="28"/>
      <c r="AD217" s="28">
        <f>+COUNTIFS(Causales[Causal Homologada],Causales[[#This Row],[Causal Homologada]],Causales[Ranking],1,Causales[Dinámica],Causales[[#This Row],[Dinámica]])</f>
        <v>0</v>
      </c>
      <c r="AE217" s="28">
        <f>+COUNTIFS(Causales[Causal Homologada],Causales[[#This Row],[Causal Homologada]],Causales[Ranking],2,Causales[Dinámica],Causales[[#This Row],[Dinámica]])</f>
        <v>1</v>
      </c>
      <c r="AF217" s="28">
        <f>+Causales[[#This Row],[Conteo Rank]]*1+Causales[[#This Row],[Conteo Rank2]]*0.5</f>
        <v>0.5</v>
      </c>
      <c r="AG217" s="28">
        <f>+Causales[[#This Row],[Conteo Rank 1+2]]*0.8+Causales[[#This Row],[Puntaje Total]]*0.2</f>
        <v>4.2</v>
      </c>
      <c r="AH217" s="28">
        <f>+_xlfn.PERCENTRANK.INC(Causales[Puntaje Ponderado],Causales[[#This Row],[Puntaje Ponderado]],3)</f>
        <v>0.14899999999999999</v>
      </c>
      <c r="AI217" s="49" t="str">
        <f>+VLOOKUP(M217,Homolgacion9[[Causal Homologada]:[Driver]],2,0)</f>
        <v>Expansión de infraestructura productiva de tipo urbana, vial e industrial</v>
      </c>
      <c r="AJ217" s="2" t="str">
        <f t="shared" si="12"/>
        <v>Muy Baja</v>
      </c>
    </row>
    <row r="218" spans="2:36" x14ac:dyDescent="0.2">
      <c r="B218" s="1" t="s">
        <v>46</v>
      </c>
      <c r="C218" s="1" t="s">
        <v>34</v>
      </c>
      <c r="D218" s="1" t="str">
        <f>+VLOOKUP(F218,'DIV REGIONAL'!$F$4:$H$37,2,0)</f>
        <v>NORTE</v>
      </c>
      <c r="E218" s="1" t="str">
        <f>+VLOOKUP(F218,'DIV REGIONAL'!$F$4:$H$37,3,0)</f>
        <v>II. CIBAO SUR</v>
      </c>
      <c r="F218" s="1" t="s">
        <v>101</v>
      </c>
      <c r="G218" s="2">
        <v>5</v>
      </c>
      <c r="H218" s="1" t="s">
        <v>56</v>
      </c>
      <c r="I218" s="46" t="s">
        <v>857</v>
      </c>
      <c r="J218" s="2">
        <v>7</v>
      </c>
      <c r="K218" s="1" t="s">
        <v>10</v>
      </c>
      <c r="L218" s="1" t="s">
        <v>138</v>
      </c>
      <c r="M218" s="10" t="str">
        <f>+VLOOKUP(L218,Homolgacion9[[Causal]:[Causal Homologada]],2,0)</f>
        <v>Desastres Naturales</v>
      </c>
      <c r="N218" s="47" t="str">
        <f>+Causales[[#This Row],[Provincia]]&amp;Causales[[#This Row],[Dinámica]]&amp;Causales[[#This Row],[Causal Homologada]]</f>
        <v>La VegaDegradaciónDesastres Naturales</v>
      </c>
      <c r="O218" s="8">
        <v>2</v>
      </c>
      <c r="P218" s="8">
        <v>2</v>
      </c>
      <c r="Q218" s="8">
        <v>2</v>
      </c>
      <c r="R218" s="8">
        <v>1</v>
      </c>
      <c r="S218" s="8">
        <v>1</v>
      </c>
      <c r="T218" s="8">
        <v>1</v>
      </c>
      <c r="U218" s="8">
        <v>1</v>
      </c>
      <c r="V218" s="8"/>
      <c r="W218" s="8"/>
      <c r="X218" s="8">
        <f t="shared" si="11"/>
        <v>10</v>
      </c>
      <c r="Y218" s="39">
        <f t="shared" si="10"/>
        <v>1.4285714285714286</v>
      </c>
      <c r="Z218" s="34">
        <v>7</v>
      </c>
      <c r="AA218" s="28"/>
      <c r="AB218" s="28">
        <f>+COUNTIFS(Causales[Causal Homologada],Causales[[#This Row],[Causal Homologada]])</f>
        <v>15</v>
      </c>
      <c r="AC218" s="28"/>
      <c r="AD218" s="28">
        <f>+COUNTIFS(Causales[Causal Homologada],Causales[[#This Row],[Causal Homologada]],Causales[Ranking],1,Causales[Dinámica],Causales[[#This Row],[Dinámica]])</f>
        <v>2</v>
      </c>
      <c r="AE218" s="28">
        <f>+COUNTIFS(Causales[Causal Homologada],Causales[[#This Row],[Causal Homologada]],Causales[Ranking],2,Causales[Dinámica],Causales[[#This Row],[Dinámica]])</f>
        <v>1</v>
      </c>
      <c r="AF218" s="28">
        <f>+Causales[[#This Row],[Conteo Rank]]*1+Causales[[#This Row],[Conteo Rank2]]*0.5</f>
        <v>2.5</v>
      </c>
      <c r="AG218" s="28">
        <f>+Causales[[#This Row],[Conteo Rank 1+2]]*0.8+Causales[[#This Row],[Puntaje Total]]*0.2</f>
        <v>4</v>
      </c>
      <c r="AH218" s="28">
        <f>+_xlfn.PERCENTRANK.INC(Causales[Puntaje Ponderado],Causales[[#This Row],[Puntaje Ponderado]],3)</f>
        <v>0.13900000000000001</v>
      </c>
      <c r="AI218" s="49" t="str">
        <f>+VLOOKUP(M218,Homolgacion9[[Causal Homologada]:[Driver]],2,0)</f>
        <v>Desastres Naturales: Huracanes, sequía y deslizamientos</v>
      </c>
      <c r="AJ218" s="2" t="str">
        <f t="shared" si="12"/>
        <v>Muy Baja</v>
      </c>
    </row>
    <row r="219" spans="2:36" x14ac:dyDescent="0.2">
      <c r="B219" s="1" t="s">
        <v>46</v>
      </c>
      <c r="C219" s="1" t="s">
        <v>34</v>
      </c>
      <c r="D219" s="1" t="str">
        <f>+VLOOKUP(F219,'DIV REGIONAL'!$F$4:$H$37,2,0)</f>
        <v>NORTE</v>
      </c>
      <c r="E219" s="1" t="str">
        <f>+VLOOKUP(F219,'DIV REGIONAL'!$F$4:$H$37,3,0)</f>
        <v>II. CIBAO SUR</v>
      </c>
      <c r="F219" s="1" t="s">
        <v>101</v>
      </c>
      <c r="G219" s="2">
        <v>5</v>
      </c>
      <c r="H219" s="1" t="s">
        <v>56</v>
      </c>
      <c r="I219" s="46" t="s">
        <v>857</v>
      </c>
      <c r="J219" s="2">
        <v>7</v>
      </c>
      <c r="K219" s="1" t="s">
        <v>15</v>
      </c>
      <c r="L219" s="1" t="s">
        <v>16</v>
      </c>
      <c r="M219" s="10" t="str">
        <f>+VLOOKUP(L219,Homolgacion9[[Causal]:[Causal Homologada]],2,0)</f>
        <v>Debilidad en la Institucionalidad Forestal</v>
      </c>
      <c r="N219" s="47" t="str">
        <f>+Causales[[#This Row],[Provincia]]&amp;Causales[[#This Row],[Dinámica]]&amp;Causales[[#This Row],[Causal Homologada]]</f>
        <v>La VegaCausas IndirectasDebilidad en la Institucionalidad Forestal</v>
      </c>
      <c r="O219" s="8">
        <v>5</v>
      </c>
      <c r="P219" s="8">
        <v>3</v>
      </c>
      <c r="Q219" s="8">
        <v>3</v>
      </c>
      <c r="R219" s="8">
        <v>3</v>
      </c>
      <c r="S219" s="8">
        <v>4</v>
      </c>
      <c r="T219" s="8">
        <v>4</v>
      </c>
      <c r="U219" s="8">
        <v>4</v>
      </c>
      <c r="V219" s="8"/>
      <c r="W219" s="8"/>
      <c r="X219" s="8">
        <f t="shared" si="11"/>
        <v>26</v>
      </c>
      <c r="Y219" s="39">
        <f t="shared" si="10"/>
        <v>3.7142857142857144</v>
      </c>
      <c r="Z219" s="35">
        <v>4</v>
      </c>
      <c r="AA219" s="28"/>
      <c r="AB219" s="28">
        <f>+COUNTIFS(Causales[Causal Homologada],Causales[[#This Row],[Causal Homologada]])</f>
        <v>37</v>
      </c>
      <c r="AC219" s="28"/>
      <c r="AD219" s="28">
        <f>+COUNTIFS(Causales[Causal Homologada],Causales[[#This Row],[Causal Homologada]],Causales[Ranking],1,Causales[Dinámica],Causales[[#This Row],[Dinámica]])</f>
        <v>8</v>
      </c>
      <c r="AE219" s="28">
        <f>+COUNTIFS(Causales[Causal Homologada],Causales[[#This Row],[Causal Homologada]],Causales[Ranking],2,Causales[Dinámica],Causales[[#This Row],[Dinámica]])</f>
        <v>4</v>
      </c>
      <c r="AF219" s="28">
        <f>+Causales[[#This Row],[Conteo Rank]]*1+Causales[[#This Row],[Conteo Rank2]]*0.5</f>
        <v>10</v>
      </c>
      <c r="AG219" s="28">
        <f>+Causales[[#This Row],[Conteo Rank 1+2]]*0.8+Causales[[#This Row],[Puntaje Total]]*0.2</f>
        <v>13.2</v>
      </c>
      <c r="AH219" s="28">
        <f>+_xlfn.PERCENTRANK.INC(Causales[Puntaje Ponderado],Causales[[#This Row],[Puntaje Ponderado]],3)</f>
        <v>0.76500000000000001</v>
      </c>
      <c r="AI219" s="49" t="str">
        <f>+VLOOKUP(M219,Homolgacion9[[Causal Homologada]:[Driver]],2,0)</f>
        <v>Debilidad institucional para la gestión forestal y ausencia de ley sectorial forestal y otras leyes asociadas a la gestión del sector</v>
      </c>
      <c r="AJ219" s="2" t="str">
        <f t="shared" si="12"/>
        <v>Alta</v>
      </c>
    </row>
    <row r="220" spans="2:36" x14ac:dyDescent="0.2">
      <c r="B220" s="1" t="s">
        <v>46</v>
      </c>
      <c r="C220" s="1" t="s">
        <v>34</v>
      </c>
      <c r="D220" s="1" t="str">
        <f>+VLOOKUP(F220,'DIV REGIONAL'!$F$4:$H$37,2,0)</f>
        <v>NORTE</v>
      </c>
      <c r="E220" s="1" t="str">
        <f>+VLOOKUP(F220,'DIV REGIONAL'!$F$4:$H$37,3,0)</f>
        <v>II. CIBAO SUR</v>
      </c>
      <c r="F220" s="1" t="s">
        <v>101</v>
      </c>
      <c r="G220" s="2">
        <v>5</v>
      </c>
      <c r="H220" s="1" t="s">
        <v>56</v>
      </c>
      <c r="I220" s="46" t="s">
        <v>857</v>
      </c>
      <c r="J220" s="2">
        <v>7</v>
      </c>
      <c r="K220" s="1" t="s">
        <v>15</v>
      </c>
      <c r="L220" s="1" t="s">
        <v>17</v>
      </c>
      <c r="M220" s="10" t="str">
        <f>+VLOOKUP(L220,Homolgacion9[[Causal]:[Causal Homologada]],2,0)</f>
        <v>Debilidad en las Políticas Públicas</v>
      </c>
      <c r="N220" s="47" t="str">
        <f>+Causales[[#This Row],[Provincia]]&amp;Causales[[#This Row],[Dinámica]]&amp;Causales[[#This Row],[Causal Homologada]]</f>
        <v>La VegaCausas IndirectasDebilidad en las Políticas Públicas</v>
      </c>
      <c r="O220" s="8">
        <v>3</v>
      </c>
      <c r="P220" s="8">
        <v>4</v>
      </c>
      <c r="Q220" s="8">
        <v>4</v>
      </c>
      <c r="R220" s="8">
        <v>4</v>
      </c>
      <c r="S220" s="8">
        <v>4</v>
      </c>
      <c r="T220" s="8">
        <v>4</v>
      </c>
      <c r="U220" s="8">
        <v>4</v>
      </c>
      <c r="V220" s="8"/>
      <c r="W220" s="8"/>
      <c r="X220" s="8">
        <f t="shared" si="11"/>
        <v>27</v>
      </c>
      <c r="Y220" s="39">
        <f t="shared" si="10"/>
        <v>3.8571428571428572</v>
      </c>
      <c r="Z220" s="35">
        <v>3</v>
      </c>
      <c r="AA220" s="28"/>
      <c r="AB220" s="28">
        <f>+COUNTIFS(Causales[Causal Homologada],Causales[[#This Row],[Causal Homologada]])</f>
        <v>50</v>
      </c>
      <c r="AC220" s="28"/>
      <c r="AD220" s="28">
        <f>+COUNTIFS(Causales[Causal Homologada],Causales[[#This Row],[Causal Homologada]],Causales[Ranking],1,Causales[Dinámica],Causales[[#This Row],[Dinámica]])</f>
        <v>8</v>
      </c>
      <c r="AE220" s="28">
        <f>+COUNTIFS(Causales[Causal Homologada],Causales[[#This Row],[Causal Homologada]],Causales[Ranking],2,Causales[Dinámica],Causales[[#This Row],[Dinámica]])</f>
        <v>8</v>
      </c>
      <c r="AF220" s="28">
        <f>+Causales[[#This Row],[Conteo Rank]]*1+Causales[[#This Row],[Conteo Rank2]]*0.5</f>
        <v>12</v>
      </c>
      <c r="AG220" s="28">
        <f>+Causales[[#This Row],[Conteo Rank 1+2]]*0.8+Causales[[#This Row],[Puntaje Total]]*0.2</f>
        <v>15.000000000000002</v>
      </c>
      <c r="AH220" s="28">
        <f>+_xlfn.PERCENTRANK.INC(Causales[Puntaje Ponderado],Causales[[#This Row],[Puntaje Ponderado]],3)</f>
        <v>0.92900000000000005</v>
      </c>
      <c r="AI220" s="49" t="str">
        <f>+VLOOKUP(M220,Homolgacion9[[Causal Homologada]:[Driver]],2,0)</f>
        <v>Debilidad institucional para la gestión forestal y ausencia de ley sectorial forestal y otras leyes asociadas a la gestión del sector</v>
      </c>
      <c r="AJ220" s="2" t="str">
        <f t="shared" si="12"/>
        <v>Muy Alta</v>
      </c>
    </row>
    <row r="221" spans="2:36" x14ac:dyDescent="0.2">
      <c r="B221" s="1" t="s">
        <v>46</v>
      </c>
      <c r="C221" s="1" t="s">
        <v>34</v>
      </c>
      <c r="D221" s="1" t="str">
        <f>+VLOOKUP(F221,'DIV REGIONAL'!$F$4:$H$37,2,0)</f>
        <v>NORTE</v>
      </c>
      <c r="E221" s="1" t="str">
        <f>+VLOOKUP(F221,'DIV REGIONAL'!$F$4:$H$37,3,0)</f>
        <v>II. CIBAO SUR</v>
      </c>
      <c r="F221" s="1" t="s">
        <v>101</v>
      </c>
      <c r="G221" s="2">
        <v>5</v>
      </c>
      <c r="H221" s="1" t="s">
        <v>56</v>
      </c>
      <c r="I221" s="46" t="s">
        <v>857</v>
      </c>
      <c r="J221" s="2">
        <v>7</v>
      </c>
      <c r="K221" s="1" t="s">
        <v>15</v>
      </c>
      <c r="L221" s="1" t="s">
        <v>18</v>
      </c>
      <c r="M221" s="10" t="str">
        <f>+VLOOKUP(L221,Homolgacion9[[Causal]:[Causal Homologada]],2,0)</f>
        <v>Turismo: Expansión del área turística</v>
      </c>
      <c r="N221" s="47" t="str">
        <f>+Causales[[#This Row],[Provincia]]&amp;Causales[[#This Row],[Dinámica]]&amp;Causales[[#This Row],[Causal Homologada]]</f>
        <v>La VegaCausas IndirectasTurismo: Expansión del área turística</v>
      </c>
      <c r="O221" s="8">
        <v>3</v>
      </c>
      <c r="P221" s="8">
        <v>3</v>
      </c>
      <c r="Q221" s="8">
        <v>3</v>
      </c>
      <c r="R221" s="8">
        <v>2</v>
      </c>
      <c r="S221" s="8">
        <v>2</v>
      </c>
      <c r="T221" s="8">
        <v>2</v>
      </c>
      <c r="U221" s="8">
        <v>2</v>
      </c>
      <c r="V221" s="8"/>
      <c r="W221" s="8"/>
      <c r="X221" s="8">
        <f t="shared" si="11"/>
        <v>17</v>
      </c>
      <c r="Y221" s="39">
        <f t="shared" si="10"/>
        <v>2.4285714285714284</v>
      </c>
      <c r="Z221" s="35">
        <v>7</v>
      </c>
      <c r="AA221" s="28"/>
      <c r="AB221" s="28">
        <f>+COUNTIFS(Causales[Causal Homologada],Causales[[#This Row],[Causal Homologada]])</f>
        <v>30</v>
      </c>
      <c r="AC221" s="28"/>
      <c r="AD221" s="28">
        <f>+COUNTIFS(Causales[Causal Homologada],Causales[[#This Row],[Causal Homologada]],Causales[Ranking],1,Causales[Dinámica],Causales[[#This Row],[Dinámica]])</f>
        <v>0</v>
      </c>
      <c r="AE221" s="28">
        <f>+COUNTIFS(Causales[Causal Homologada],Causales[[#This Row],[Causal Homologada]],Causales[Ranking],2,Causales[Dinámica],Causales[[#This Row],[Dinámica]])</f>
        <v>3</v>
      </c>
      <c r="AF221" s="28">
        <f>+Causales[[#This Row],[Conteo Rank]]*1+Causales[[#This Row],[Conteo Rank2]]*0.5</f>
        <v>1.5</v>
      </c>
      <c r="AG221" s="28">
        <f>+Causales[[#This Row],[Conteo Rank 1+2]]*0.8+Causales[[#This Row],[Puntaje Total]]*0.2</f>
        <v>4.6000000000000005</v>
      </c>
      <c r="AH221" s="28">
        <f>+_xlfn.PERCENTRANK.INC(Causales[Puntaje Ponderado],Causales[[#This Row],[Puntaje Ponderado]],3)</f>
        <v>0.17799999999999999</v>
      </c>
      <c r="AI221" s="49" t="str">
        <f>+VLOOKUP(M221,Homolgacion9[[Causal Homologada]:[Driver]],2,0)</f>
        <v>Expansión de infraestructura productiva de tipo urbana, vial e industrial</v>
      </c>
      <c r="AJ221" s="2" t="str">
        <f t="shared" si="12"/>
        <v>Muy Baja</v>
      </c>
    </row>
    <row r="222" spans="2:36" x14ac:dyDescent="0.2">
      <c r="B222" s="1" t="s">
        <v>46</v>
      </c>
      <c r="C222" s="1" t="s">
        <v>34</v>
      </c>
      <c r="D222" s="1" t="str">
        <f>+VLOOKUP(F222,'DIV REGIONAL'!$F$4:$H$37,2,0)</f>
        <v>NORTE</v>
      </c>
      <c r="E222" s="1" t="str">
        <f>+VLOOKUP(F222,'DIV REGIONAL'!$F$4:$H$37,3,0)</f>
        <v>II. CIBAO SUR</v>
      </c>
      <c r="F222" s="1" t="s">
        <v>101</v>
      </c>
      <c r="G222" s="2">
        <v>5</v>
      </c>
      <c r="H222" s="1" t="s">
        <v>56</v>
      </c>
      <c r="I222" s="46" t="s">
        <v>857</v>
      </c>
      <c r="J222" s="2">
        <v>7</v>
      </c>
      <c r="K222" s="1" t="s">
        <v>15</v>
      </c>
      <c r="L222" s="1" t="s">
        <v>19</v>
      </c>
      <c r="M222" s="10" t="str">
        <f>+VLOOKUP(L222,Homolgacion9[[Causal]:[Causal Homologada]],2,0)</f>
        <v>Informalidad Mercado Leña/Carbón</v>
      </c>
      <c r="N222" s="47" t="str">
        <f>+Causales[[#This Row],[Provincia]]&amp;Causales[[#This Row],[Dinámica]]&amp;Causales[[#This Row],[Causal Homologada]]</f>
        <v>La VegaCausas IndirectasInformalidad Mercado Leña/Carbón</v>
      </c>
      <c r="O222" s="8">
        <v>1</v>
      </c>
      <c r="P222" s="8">
        <v>1</v>
      </c>
      <c r="Q222" s="8">
        <v>1</v>
      </c>
      <c r="R222" s="8">
        <v>2</v>
      </c>
      <c r="S222" s="8">
        <v>2</v>
      </c>
      <c r="T222" s="8">
        <v>2</v>
      </c>
      <c r="U222" s="8">
        <v>2</v>
      </c>
      <c r="V222" s="8"/>
      <c r="W222" s="8"/>
      <c r="X222" s="8">
        <f t="shared" si="11"/>
        <v>11</v>
      </c>
      <c r="Y222" s="39">
        <f t="shared" si="10"/>
        <v>1.5714285714285714</v>
      </c>
      <c r="Z222" s="35">
        <v>8</v>
      </c>
      <c r="AA222" s="28"/>
      <c r="AB222" s="28">
        <f>+COUNTIFS(Causales[Causal Homologada],Causales[[#This Row],[Causal Homologada]])</f>
        <v>29</v>
      </c>
      <c r="AC222" s="28"/>
      <c r="AD222" s="28">
        <f>+COUNTIFS(Causales[Causal Homologada],Causales[[#This Row],[Causal Homologada]],Causales[Ranking],1,Causales[Dinámica],Causales[[#This Row],[Dinámica]])</f>
        <v>5</v>
      </c>
      <c r="AE222" s="28">
        <f>+COUNTIFS(Causales[Causal Homologada],Causales[[#This Row],[Causal Homologada]],Causales[Ranking],2,Causales[Dinámica],Causales[[#This Row],[Dinámica]])</f>
        <v>8</v>
      </c>
      <c r="AF222" s="28">
        <f>+Causales[[#This Row],[Conteo Rank]]*1+Causales[[#This Row],[Conteo Rank2]]*0.5</f>
        <v>9</v>
      </c>
      <c r="AG222" s="28">
        <f>+Causales[[#This Row],[Conteo Rank 1+2]]*0.8+Causales[[#This Row],[Puntaje Total]]*0.2</f>
        <v>9.4</v>
      </c>
      <c r="AH222" s="28">
        <f>+_xlfn.PERCENTRANK.INC(Causales[Puntaje Ponderado],Causales[[#This Row],[Puntaje Ponderado]],3)</f>
        <v>0.439</v>
      </c>
      <c r="AI222" s="49" t="str">
        <f>+VLOOKUP(M222,Homolgacion9[[Causal Homologada]:[Driver]],2,0)</f>
        <v>Manejo y uso insustentable de las tierras forestales</v>
      </c>
      <c r="AJ222" s="2" t="str">
        <f t="shared" si="12"/>
        <v>Media</v>
      </c>
    </row>
    <row r="223" spans="2:36" x14ac:dyDescent="0.2">
      <c r="B223" s="1" t="s">
        <v>46</v>
      </c>
      <c r="C223" s="1" t="s">
        <v>34</v>
      </c>
      <c r="D223" s="1" t="str">
        <f>+VLOOKUP(F223,'DIV REGIONAL'!$F$4:$H$37,2,0)</f>
        <v>NORTE</v>
      </c>
      <c r="E223" s="1" t="str">
        <f>+VLOOKUP(F223,'DIV REGIONAL'!$F$4:$H$37,3,0)</f>
        <v>II. CIBAO SUR</v>
      </c>
      <c r="F223" s="1" t="s">
        <v>101</v>
      </c>
      <c r="G223" s="2">
        <v>5</v>
      </c>
      <c r="H223" s="1" t="s">
        <v>56</v>
      </c>
      <c r="I223" s="46" t="s">
        <v>857</v>
      </c>
      <c r="J223" s="2">
        <v>7</v>
      </c>
      <c r="K223" s="1" t="s">
        <v>15</v>
      </c>
      <c r="L223" s="1" t="s">
        <v>139</v>
      </c>
      <c r="M223" s="10" t="str">
        <f>+VLOOKUP(L223,Homolgacion9[[Causal]:[Causal Homologada]],2,0)</f>
        <v>Pobreza -Desempleo</v>
      </c>
      <c r="N223" s="47" t="str">
        <f>+Causales[[#This Row],[Provincia]]&amp;Causales[[#This Row],[Dinámica]]&amp;Causales[[#This Row],[Causal Homologada]]</f>
        <v>La VegaCausas IndirectasPobreza -Desempleo</v>
      </c>
      <c r="O223" s="8">
        <v>3</v>
      </c>
      <c r="P223" s="8">
        <v>4</v>
      </c>
      <c r="Q223" s="8">
        <v>4</v>
      </c>
      <c r="R223" s="8">
        <v>2</v>
      </c>
      <c r="S223" s="8">
        <v>2</v>
      </c>
      <c r="T223" s="8">
        <v>2</v>
      </c>
      <c r="U223" s="8">
        <v>2</v>
      </c>
      <c r="V223" s="8"/>
      <c r="W223" s="8"/>
      <c r="X223" s="8">
        <f t="shared" si="11"/>
        <v>19</v>
      </c>
      <c r="Y223" s="39">
        <f t="shared" si="10"/>
        <v>2.7142857142857144</v>
      </c>
      <c r="Z223" s="35">
        <v>6</v>
      </c>
      <c r="AA223" s="28"/>
      <c r="AB223" s="28">
        <f>+COUNTIFS(Causales[Causal Homologada],Causales[[#This Row],[Causal Homologada]])</f>
        <v>25</v>
      </c>
      <c r="AC223" s="28"/>
      <c r="AD223" s="28">
        <f>+COUNTIFS(Causales[Causal Homologada],Causales[[#This Row],[Causal Homologada]],Causales[Ranking],1,Causales[Dinámica],Causales[[#This Row],[Dinámica]])</f>
        <v>2</v>
      </c>
      <c r="AE223" s="28">
        <f>+COUNTIFS(Causales[Causal Homologada],Causales[[#This Row],[Causal Homologada]],Causales[Ranking],2,Causales[Dinámica],Causales[[#This Row],[Dinámica]])</f>
        <v>4</v>
      </c>
      <c r="AF223" s="28">
        <f>+Causales[[#This Row],[Conteo Rank]]*1+Causales[[#This Row],[Conteo Rank2]]*0.5</f>
        <v>4</v>
      </c>
      <c r="AG223" s="28">
        <f>+Causales[[#This Row],[Conteo Rank 1+2]]*0.8+Causales[[#This Row],[Puntaje Total]]*0.2</f>
        <v>7</v>
      </c>
      <c r="AH223" s="28">
        <f>+_xlfn.PERCENTRANK.INC(Causales[Puntaje Ponderado],Causales[[#This Row],[Puntaje Ponderado]],3)</f>
        <v>0.33200000000000002</v>
      </c>
      <c r="AI223" s="49" t="str">
        <f>+VLOOKUP(M223,Homolgacion9[[Causal Homologada]:[Driver]],2,0)</f>
        <v>Pobreza e Inequidad Social</v>
      </c>
      <c r="AJ223" s="2" t="str">
        <f t="shared" si="12"/>
        <v>Baja</v>
      </c>
    </row>
    <row r="224" spans="2:36" x14ac:dyDescent="0.2">
      <c r="B224" s="1" t="s">
        <v>46</v>
      </c>
      <c r="C224" s="1" t="s">
        <v>34</v>
      </c>
      <c r="D224" s="1" t="str">
        <f>+VLOOKUP(F224,'DIV REGIONAL'!$F$4:$H$37,2,0)</f>
        <v>NORTE</v>
      </c>
      <c r="E224" s="1" t="str">
        <f>+VLOOKUP(F224,'DIV REGIONAL'!$F$4:$H$37,3,0)</f>
        <v>II. CIBAO SUR</v>
      </c>
      <c r="F224" s="1" t="s">
        <v>101</v>
      </c>
      <c r="G224" s="2">
        <v>5</v>
      </c>
      <c r="H224" s="1" t="s">
        <v>56</v>
      </c>
      <c r="I224" s="46" t="s">
        <v>857</v>
      </c>
      <c r="J224" s="2">
        <v>7</v>
      </c>
      <c r="K224" s="1" t="s">
        <v>15</v>
      </c>
      <c r="L224" s="1" t="s">
        <v>140</v>
      </c>
      <c r="M224" s="10" t="str">
        <f>+VLOOKUP(L224,Homolgacion9[[Causal]:[Causal Homologada]],2,0)</f>
        <v>Debilidad en las Políticas Públicas</v>
      </c>
      <c r="N224" s="47" t="str">
        <f>+Causales[[#This Row],[Provincia]]&amp;Causales[[#This Row],[Dinámica]]&amp;Causales[[#This Row],[Causal Homologada]]</f>
        <v>La VegaCausas IndirectasDebilidad en las Políticas Públicas</v>
      </c>
      <c r="O224" s="8">
        <v>3</v>
      </c>
      <c r="P224" s="8">
        <v>5</v>
      </c>
      <c r="Q224" s="8">
        <v>5</v>
      </c>
      <c r="R224" s="8">
        <v>4</v>
      </c>
      <c r="S224" s="8">
        <v>4</v>
      </c>
      <c r="T224" s="8">
        <v>4</v>
      </c>
      <c r="U224" s="8">
        <v>4</v>
      </c>
      <c r="V224" s="8"/>
      <c r="W224" s="8"/>
      <c r="X224" s="8">
        <f t="shared" si="11"/>
        <v>29</v>
      </c>
      <c r="Y224" s="39">
        <f t="shared" si="10"/>
        <v>4.1428571428571432</v>
      </c>
      <c r="Z224" s="35">
        <v>2</v>
      </c>
      <c r="AA224" s="28"/>
      <c r="AB224" s="28">
        <f>+COUNTIFS(Causales[Causal Homologada],Causales[[#This Row],[Causal Homologada]])</f>
        <v>50</v>
      </c>
      <c r="AC224" s="28"/>
      <c r="AD224" s="28">
        <f>+COUNTIFS(Causales[Causal Homologada],Causales[[#This Row],[Causal Homologada]],Causales[Ranking],1,Causales[Dinámica],Causales[[#This Row],[Dinámica]])</f>
        <v>8</v>
      </c>
      <c r="AE224" s="28">
        <f>+COUNTIFS(Causales[Causal Homologada],Causales[[#This Row],[Causal Homologada]],Causales[Ranking],2,Causales[Dinámica],Causales[[#This Row],[Dinámica]])</f>
        <v>8</v>
      </c>
      <c r="AF224" s="28">
        <f>+Causales[[#This Row],[Conteo Rank]]*1+Causales[[#This Row],[Conteo Rank2]]*0.5</f>
        <v>12</v>
      </c>
      <c r="AG224" s="28">
        <f>+Causales[[#This Row],[Conteo Rank 1+2]]*0.8+Causales[[#This Row],[Puntaje Total]]*0.2</f>
        <v>15.400000000000002</v>
      </c>
      <c r="AH224" s="28">
        <f>+_xlfn.PERCENTRANK.INC(Causales[Puntaje Ponderado],Causales[[#This Row],[Puntaje Ponderado]],3)</f>
        <v>0.95199999999999996</v>
      </c>
      <c r="AI224" s="49" t="str">
        <f>+VLOOKUP(M224,Homolgacion9[[Causal Homologada]:[Driver]],2,0)</f>
        <v>Debilidad institucional para la gestión forestal y ausencia de ley sectorial forestal y otras leyes asociadas a la gestión del sector</v>
      </c>
      <c r="AJ224" s="2" t="str">
        <f t="shared" si="12"/>
        <v>Muy Alta</v>
      </c>
    </row>
    <row r="225" spans="2:36" x14ac:dyDescent="0.2">
      <c r="B225" s="1" t="s">
        <v>46</v>
      </c>
      <c r="C225" s="1" t="s">
        <v>34</v>
      </c>
      <c r="D225" s="1" t="str">
        <f>+VLOOKUP(F225,'DIV REGIONAL'!$F$4:$H$37,2,0)</f>
        <v>NORTE</v>
      </c>
      <c r="E225" s="1" t="str">
        <f>+VLOOKUP(F225,'DIV REGIONAL'!$F$4:$H$37,3,0)</f>
        <v>II. CIBAO SUR</v>
      </c>
      <c r="F225" s="1" t="s">
        <v>101</v>
      </c>
      <c r="G225" s="2">
        <v>5</v>
      </c>
      <c r="H225" s="1" t="s">
        <v>56</v>
      </c>
      <c r="I225" s="46" t="s">
        <v>857</v>
      </c>
      <c r="J225" s="2">
        <v>7</v>
      </c>
      <c r="K225" s="1" t="s">
        <v>15</v>
      </c>
      <c r="L225" s="1" t="s">
        <v>141</v>
      </c>
      <c r="M225" s="10" t="str">
        <f>+VLOOKUP(L225,Homolgacion9[[Causal]:[Causal Homologada]],2,0)</f>
        <v>Baja Valoración Económica de Bosques</v>
      </c>
      <c r="N225" s="47" t="str">
        <f>+Causales[[#This Row],[Provincia]]&amp;Causales[[#This Row],[Dinámica]]&amp;Causales[[#This Row],[Causal Homologada]]</f>
        <v>La VegaCausas IndirectasBaja Valoración Económica de Bosques</v>
      </c>
      <c r="O225" s="8">
        <v>4</v>
      </c>
      <c r="P225" s="8">
        <v>5</v>
      </c>
      <c r="Q225" s="8">
        <v>5</v>
      </c>
      <c r="R225" s="8">
        <v>5</v>
      </c>
      <c r="S225" s="8">
        <v>5</v>
      </c>
      <c r="T225" s="8">
        <v>5</v>
      </c>
      <c r="U225" s="8">
        <v>5</v>
      </c>
      <c r="V225" s="8"/>
      <c r="W225" s="8"/>
      <c r="X225" s="8">
        <f t="shared" si="11"/>
        <v>34</v>
      </c>
      <c r="Y225" s="39">
        <f t="shared" si="10"/>
        <v>4.8571428571428568</v>
      </c>
      <c r="Z225" s="35">
        <v>1</v>
      </c>
      <c r="AA225" s="28"/>
      <c r="AB225" s="28">
        <f>+COUNTIFS(Causales[Causal Homologada],Causales[[#This Row],[Causal Homologada]])</f>
        <v>4</v>
      </c>
      <c r="AC225" s="28"/>
      <c r="AD225" s="28">
        <f>+COUNTIFS(Causales[Causal Homologada],Causales[[#This Row],[Causal Homologada]],Causales[Ranking],1,Causales[Dinámica],Causales[[#This Row],[Dinámica]])</f>
        <v>3</v>
      </c>
      <c r="AE225" s="28">
        <f>+COUNTIFS(Causales[Causal Homologada],Causales[[#This Row],[Causal Homologada]],Causales[Ranking],2,Causales[Dinámica],Causales[[#This Row],[Dinámica]])</f>
        <v>0</v>
      </c>
      <c r="AF225" s="28">
        <f>+Causales[[#This Row],[Conteo Rank]]*1+Causales[[#This Row],[Conteo Rank2]]*0.5</f>
        <v>3</v>
      </c>
      <c r="AG225" s="28">
        <f>+Causales[[#This Row],[Conteo Rank 1+2]]*0.8+Causales[[#This Row],[Puntaje Total]]*0.2</f>
        <v>9.2000000000000011</v>
      </c>
      <c r="AH225" s="28">
        <f>+_xlfn.PERCENTRANK.INC(Causales[Puntaje Ponderado],Causales[[#This Row],[Puntaje Ponderado]],3)</f>
        <v>0.43099999999999999</v>
      </c>
      <c r="AI225" s="49" t="str">
        <f>+VLOOKUP(M225,Homolgacion9[[Causal Homologada]:[Driver]],2,0)</f>
        <v>Débil Educación Ambiental</v>
      </c>
      <c r="AJ225" s="2" t="str">
        <f t="shared" si="12"/>
        <v>Media</v>
      </c>
    </row>
    <row r="226" spans="2:36" x14ac:dyDescent="0.2">
      <c r="B226" s="1" t="s">
        <v>46</v>
      </c>
      <c r="C226" s="1" t="s">
        <v>34</v>
      </c>
      <c r="D226" s="1" t="str">
        <f>+VLOOKUP(F226,'DIV REGIONAL'!$F$4:$H$37,2,0)</f>
        <v>NORTE</v>
      </c>
      <c r="E226" s="1" t="str">
        <f>+VLOOKUP(F226,'DIV REGIONAL'!$F$4:$H$37,3,0)</f>
        <v>II. CIBAO SUR</v>
      </c>
      <c r="F226" s="1" t="s">
        <v>101</v>
      </c>
      <c r="G226" s="2">
        <v>5</v>
      </c>
      <c r="H226" s="1" t="s">
        <v>56</v>
      </c>
      <c r="I226" s="46" t="s">
        <v>857</v>
      </c>
      <c r="J226" s="2">
        <v>7</v>
      </c>
      <c r="K226" s="1" t="s">
        <v>15</v>
      </c>
      <c r="L226" s="1" t="s">
        <v>142</v>
      </c>
      <c r="M226" s="10" t="str">
        <f>+VLOOKUP(L226,Homolgacion9[[Causal]:[Causal Homologada]],2,0)</f>
        <v>Otras Causas Misceláneas</v>
      </c>
      <c r="N226" s="47" t="str">
        <f>+Causales[[#This Row],[Provincia]]&amp;Causales[[#This Row],[Dinámica]]&amp;Causales[[#This Row],[Causal Homologada]]</f>
        <v>La VegaCausas IndirectasOtras Causas Misceláneas</v>
      </c>
      <c r="O226" s="8">
        <v>2</v>
      </c>
      <c r="P226" s="8">
        <v>4</v>
      </c>
      <c r="Q226" s="8">
        <v>5</v>
      </c>
      <c r="R226" s="8">
        <v>3</v>
      </c>
      <c r="S226" s="8">
        <v>3</v>
      </c>
      <c r="T226" s="8">
        <v>3</v>
      </c>
      <c r="U226" s="8">
        <v>3</v>
      </c>
      <c r="V226" s="8"/>
      <c r="W226" s="8"/>
      <c r="X226" s="8">
        <f t="shared" si="11"/>
        <v>23</v>
      </c>
      <c r="Y226" s="39">
        <f t="shared" si="10"/>
        <v>3.2857142857142856</v>
      </c>
      <c r="Z226" s="35">
        <v>5</v>
      </c>
      <c r="AA226" s="28"/>
      <c r="AB226" s="28">
        <f>+COUNTIFS(Causales[Causal Homologada],Causales[[#This Row],[Causal Homologada]])</f>
        <v>13</v>
      </c>
      <c r="AC226" s="28"/>
      <c r="AD226" s="28">
        <f>+COUNTIFS(Causales[Causal Homologada],Causales[[#This Row],[Causal Homologada]],Causales[Ranking],1,Causales[Dinámica],Causales[[#This Row],[Dinámica]])</f>
        <v>0</v>
      </c>
      <c r="AE226" s="28">
        <f>+COUNTIFS(Causales[Causal Homologada],Causales[[#This Row],[Causal Homologada]],Causales[Ranking],2,Causales[Dinámica],Causales[[#This Row],[Dinámica]])</f>
        <v>1</v>
      </c>
      <c r="AF226" s="28">
        <f>+Causales[[#This Row],[Conteo Rank]]*1+Causales[[#This Row],[Conteo Rank2]]*0.5</f>
        <v>0.5</v>
      </c>
      <c r="AG226" s="28">
        <f>+Causales[[#This Row],[Conteo Rank 1+2]]*0.8+Causales[[#This Row],[Puntaje Total]]*0.2</f>
        <v>5.0000000000000009</v>
      </c>
      <c r="AH226" s="28">
        <f>+_xlfn.PERCENTRANK.INC(Causales[Puntaje Ponderado],Causales[[#This Row],[Puntaje Ponderado]],3)</f>
        <v>0.21299999999999999</v>
      </c>
      <c r="AI226" s="49" t="str">
        <f>+VLOOKUP(M226,Homolgacion9[[Causal Homologada]:[Driver]],2,0)</f>
        <v>Débil Educación Ambiental</v>
      </c>
      <c r="AJ226" s="2" t="str">
        <f t="shared" si="12"/>
        <v>Baja</v>
      </c>
    </row>
    <row r="227" spans="2:36" x14ac:dyDescent="0.2">
      <c r="B227" s="1" t="s">
        <v>46</v>
      </c>
      <c r="C227" s="1" t="s">
        <v>34</v>
      </c>
      <c r="D227" s="1" t="str">
        <f>+VLOOKUP(F227,'DIV REGIONAL'!$F$4:$H$37,2,0)</f>
        <v>NORTE</v>
      </c>
      <c r="E227" s="1" t="str">
        <f>+VLOOKUP(F227,'DIV REGIONAL'!$F$4:$H$37,3,0)</f>
        <v>II. CIBAO SUR</v>
      </c>
      <c r="F227" s="1" t="s">
        <v>101</v>
      </c>
      <c r="G227" s="2">
        <v>5</v>
      </c>
      <c r="H227" s="1" t="s">
        <v>56</v>
      </c>
      <c r="I227" s="46" t="s">
        <v>857</v>
      </c>
      <c r="J227" s="2">
        <v>7</v>
      </c>
      <c r="K227" s="1" t="s">
        <v>15</v>
      </c>
      <c r="L227" s="1" t="s">
        <v>143</v>
      </c>
      <c r="M227" s="10" t="str">
        <f>+VLOOKUP(L227,Homolgacion9[[Causal]:[Causal Homologada]],2,0)</f>
        <v>Otras Causas Misceláneas</v>
      </c>
      <c r="N227" s="47" t="str">
        <f>+Causales[[#This Row],[Provincia]]&amp;Causales[[#This Row],[Dinámica]]&amp;Causales[[#This Row],[Causal Homologada]]</f>
        <v>La VegaCausas IndirectasOtras Causas Misceláneas</v>
      </c>
      <c r="O227" s="8">
        <v>3</v>
      </c>
      <c r="P227" s="8">
        <v>3</v>
      </c>
      <c r="Q227" s="8">
        <v>3</v>
      </c>
      <c r="R227" s="8">
        <v>2</v>
      </c>
      <c r="S227" s="8">
        <v>2</v>
      </c>
      <c r="T227" s="8">
        <v>2</v>
      </c>
      <c r="U227" s="8">
        <v>2</v>
      </c>
      <c r="V227" s="8"/>
      <c r="W227" s="8"/>
      <c r="X227" s="8">
        <f t="shared" si="11"/>
        <v>17</v>
      </c>
      <c r="Y227" s="39">
        <f t="shared" si="10"/>
        <v>2.4285714285714284</v>
      </c>
      <c r="Z227" s="35">
        <v>7</v>
      </c>
      <c r="AA227" s="28"/>
      <c r="AB227" s="28">
        <f>+COUNTIFS(Causales[Causal Homologada],Causales[[#This Row],[Causal Homologada]])</f>
        <v>13</v>
      </c>
      <c r="AC227" s="28"/>
      <c r="AD227" s="28">
        <f>+COUNTIFS(Causales[Causal Homologada],Causales[[#This Row],[Causal Homologada]],Causales[Ranking],1,Causales[Dinámica],Causales[[#This Row],[Dinámica]])</f>
        <v>0</v>
      </c>
      <c r="AE227" s="28">
        <f>+COUNTIFS(Causales[Causal Homologada],Causales[[#This Row],[Causal Homologada]],Causales[Ranking],2,Causales[Dinámica],Causales[[#This Row],[Dinámica]])</f>
        <v>1</v>
      </c>
      <c r="AF227" s="28">
        <f>+Causales[[#This Row],[Conteo Rank]]*1+Causales[[#This Row],[Conteo Rank2]]*0.5</f>
        <v>0.5</v>
      </c>
      <c r="AG227" s="28">
        <f>+Causales[[#This Row],[Conteo Rank 1+2]]*0.8+Causales[[#This Row],[Puntaje Total]]*0.2</f>
        <v>3.8000000000000003</v>
      </c>
      <c r="AH227" s="28">
        <f>+_xlfn.PERCENTRANK.INC(Causales[Puntaje Ponderado],Causales[[#This Row],[Puntaje Ponderado]],3)</f>
        <v>0.13200000000000001</v>
      </c>
      <c r="AI227" s="49" t="str">
        <f>+VLOOKUP(M227,Homolgacion9[[Causal Homologada]:[Driver]],2,0)</f>
        <v>Débil Educación Ambiental</v>
      </c>
      <c r="AJ227" s="2" t="str">
        <f t="shared" si="12"/>
        <v>Muy Baja</v>
      </c>
    </row>
    <row r="228" spans="2:36" x14ac:dyDescent="0.2">
      <c r="B228" s="6" t="s">
        <v>46</v>
      </c>
      <c r="C228" s="6" t="s">
        <v>34</v>
      </c>
      <c r="D228" s="6" t="str">
        <f>+VLOOKUP(F228,'DIV REGIONAL'!$F$4:$H$37,2,0)</f>
        <v>NORTE</v>
      </c>
      <c r="E228" s="6" t="str">
        <f>+VLOOKUP(F228,'DIV REGIONAL'!$F$4:$H$37,3,0)</f>
        <v>IV. CIBAO NOROESTE</v>
      </c>
      <c r="F228" s="6" t="s">
        <v>102</v>
      </c>
      <c r="G228" s="7">
        <v>6</v>
      </c>
      <c r="H228" s="6" t="s">
        <v>54</v>
      </c>
      <c r="I228" s="46" t="s">
        <v>858</v>
      </c>
      <c r="J228" s="7">
        <v>4</v>
      </c>
      <c r="K228" s="6" t="s">
        <v>3</v>
      </c>
      <c r="L228" s="6" t="s">
        <v>4</v>
      </c>
      <c r="M228" s="10" t="str">
        <f>+VLOOKUP(L228,Homolgacion9[[Causal]:[Causal Homologada]],2,0)</f>
        <v>Agricultura Comercial</v>
      </c>
      <c r="N228" s="47" t="str">
        <f>+Causales[[#This Row],[Provincia]]&amp;Causales[[#This Row],[Dinámica]]&amp;Causales[[#This Row],[Causal Homologada]]</f>
        <v>Monte CristiDeforestaciónAgricultura Comercial</v>
      </c>
      <c r="O228" s="7">
        <v>5</v>
      </c>
      <c r="P228" s="7">
        <v>5</v>
      </c>
      <c r="Q228" s="7">
        <v>5</v>
      </c>
      <c r="R228" s="7">
        <v>5</v>
      </c>
      <c r="S228" s="7"/>
      <c r="T228" s="7"/>
      <c r="U228" s="7"/>
      <c r="V228" s="7"/>
      <c r="W228" s="7"/>
      <c r="X228" s="7">
        <f t="shared" si="11"/>
        <v>20</v>
      </c>
      <c r="Y228" s="38">
        <f t="shared" si="10"/>
        <v>5</v>
      </c>
      <c r="Z228" s="32">
        <v>1</v>
      </c>
      <c r="AA228" s="28"/>
      <c r="AB228" s="28">
        <f>+COUNTIFS(Causales[Causal Homologada],Causales[[#This Row],[Causal Homologada]])</f>
        <v>30</v>
      </c>
      <c r="AC228" s="28"/>
      <c r="AD228" s="28">
        <f>+COUNTIFS(Causales[Causal Homologada],Causales[[#This Row],[Causal Homologada]],Causales[Ranking],1,Causales[Dinámica],Causales[[#This Row],[Dinámica]])</f>
        <v>7</v>
      </c>
      <c r="AE228" s="28">
        <f>+COUNTIFS(Causales[Causal Homologada],Causales[[#This Row],[Causal Homologada]],Causales[Ranking],2,Causales[Dinámica],Causales[[#This Row],[Dinámica]])</f>
        <v>9</v>
      </c>
      <c r="AF228" s="28">
        <f>+Causales[[#This Row],[Conteo Rank]]*1+Causales[[#This Row],[Conteo Rank2]]*0.5</f>
        <v>11.5</v>
      </c>
      <c r="AG228" s="28">
        <f>+Causales[[#This Row],[Conteo Rank 1+2]]*0.8+Causales[[#This Row],[Puntaje Total]]*0.2</f>
        <v>13.200000000000001</v>
      </c>
      <c r="AH228" s="28">
        <f>+_xlfn.PERCENTRANK.INC(Causales[Puntaje Ponderado],Causales[[#This Row],[Puntaje Ponderado]],3)</f>
        <v>0.77200000000000002</v>
      </c>
      <c r="AI228" s="49" t="str">
        <f>+VLOOKUP(M228,Homolgacion9[[Causal Homologada]:[Driver]],2,0)</f>
        <v>Manejo y uso insustentable de las tierras para producción agrícola</v>
      </c>
      <c r="AJ228" s="2" t="str">
        <f t="shared" si="12"/>
        <v>Alta</v>
      </c>
    </row>
    <row r="229" spans="2:36" x14ac:dyDescent="0.2">
      <c r="B229" s="1" t="s">
        <v>46</v>
      </c>
      <c r="C229" s="1" t="s">
        <v>34</v>
      </c>
      <c r="D229" s="1" t="str">
        <f>+VLOOKUP(F229,'DIV REGIONAL'!$F$4:$H$37,2,0)</f>
        <v>NORTE</v>
      </c>
      <c r="E229" s="1" t="str">
        <f>+VLOOKUP(F229,'DIV REGIONAL'!$F$4:$H$37,3,0)</f>
        <v>IV. CIBAO NOROESTE</v>
      </c>
      <c r="F229" s="1" t="s">
        <v>102</v>
      </c>
      <c r="G229" s="2">
        <v>6</v>
      </c>
      <c r="H229" s="1" t="s">
        <v>54</v>
      </c>
      <c r="I229" s="46" t="s">
        <v>858</v>
      </c>
      <c r="J229" s="2">
        <v>4</v>
      </c>
      <c r="K229" s="1" t="s">
        <v>3</v>
      </c>
      <c r="L229" s="1" t="s">
        <v>5</v>
      </c>
      <c r="M229" s="10" t="str">
        <f>+VLOOKUP(L229,Homolgacion9[[Causal]:[Causal Homologada]],2,0)</f>
        <v>Agricultura migratoria/subsistencia</v>
      </c>
      <c r="N229" s="47" t="str">
        <f>+Causales[[#This Row],[Provincia]]&amp;Causales[[#This Row],[Dinámica]]&amp;Causales[[#This Row],[Causal Homologada]]</f>
        <v>Monte CristiDeforestaciónAgricultura migratoria/subsistencia</v>
      </c>
      <c r="O229" s="8">
        <v>1</v>
      </c>
      <c r="P229" s="8">
        <v>3</v>
      </c>
      <c r="Q229" s="8">
        <v>2</v>
      </c>
      <c r="R229" s="8">
        <v>2</v>
      </c>
      <c r="S229" s="8"/>
      <c r="T229" s="8"/>
      <c r="U229" s="8"/>
      <c r="V229" s="8"/>
      <c r="W229" s="8"/>
      <c r="X229" s="8">
        <f t="shared" si="11"/>
        <v>8</v>
      </c>
      <c r="Y229" s="39">
        <f t="shared" si="10"/>
        <v>2</v>
      </c>
      <c r="Z229" s="34">
        <v>4</v>
      </c>
      <c r="AA229" s="28"/>
      <c r="AB229" s="28">
        <f>+COUNTIFS(Causales[Causal Homologada],Causales[[#This Row],[Causal Homologada]])</f>
        <v>37</v>
      </c>
      <c r="AC229" s="28"/>
      <c r="AD229" s="28">
        <f>+COUNTIFS(Causales[Causal Homologada],Causales[[#This Row],[Causal Homologada]],Causales[Ranking],1,Causales[Dinámica],Causales[[#This Row],[Dinámica]])</f>
        <v>3</v>
      </c>
      <c r="AE229" s="28">
        <f>+COUNTIFS(Causales[Causal Homologada],Causales[[#This Row],[Causal Homologada]],Causales[Ranking],2,Causales[Dinámica],Causales[[#This Row],[Dinámica]])</f>
        <v>11</v>
      </c>
      <c r="AF229" s="28">
        <f>+Causales[[#This Row],[Conteo Rank]]*1+Causales[[#This Row],[Conteo Rank2]]*0.5</f>
        <v>8.5</v>
      </c>
      <c r="AG229" s="28">
        <f>+Causales[[#This Row],[Conteo Rank 1+2]]*0.8+Causales[[#This Row],[Puntaje Total]]*0.2</f>
        <v>8.4</v>
      </c>
      <c r="AH229" s="28">
        <f>+_xlfn.PERCENTRANK.INC(Causales[Puntaje Ponderado],Causales[[#This Row],[Puntaje Ponderado]],3)</f>
        <v>0.38</v>
      </c>
      <c r="AI229" s="49" t="str">
        <f>+VLOOKUP(M229,Homolgacion9[[Causal Homologada]:[Driver]],2,0)</f>
        <v>Manejo y uso insustentable de las tierras para producción agrícola</v>
      </c>
      <c r="AJ229" s="2" t="str">
        <f t="shared" si="12"/>
        <v>Baja</v>
      </c>
    </row>
    <row r="230" spans="2:36" x14ac:dyDescent="0.2">
      <c r="B230" s="1" t="s">
        <v>46</v>
      </c>
      <c r="C230" s="1" t="s">
        <v>34</v>
      </c>
      <c r="D230" s="1" t="str">
        <f>+VLOOKUP(F230,'DIV REGIONAL'!$F$4:$H$37,2,0)</f>
        <v>NORTE</v>
      </c>
      <c r="E230" s="1" t="str">
        <f>+VLOOKUP(F230,'DIV REGIONAL'!$F$4:$H$37,3,0)</f>
        <v>IV. CIBAO NOROESTE</v>
      </c>
      <c r="F230" s="1" t="s">
        <v>102</v>
      </c>
      <c r="G230" s="2">
        <v>6</v>
      </c>
      <c r="H230" s="1" t="s">
        <v>54</v>
      </c>
      <c r="I230" s="46" t="s">
        <v>858</v>
      </c>
      <c r="J230" s="2">
        <v>4</v>
      </c>
      <c r="K230" s="1" t="s">
        <v>3</v>
      </c>
      <c r="L230" s="1" t="s">
        <v>144</v>
      </c>
      <c r="M230" s="10" t="str">
        <f>+VLOOKUP(L230,Homolgacion9[[Causal]:[Causal Homologada]],2,0)</f>
        <v xml:space="preserve">Tala Ilegal de Bosque Natural </v>
      </c>
      <c r="N230" s="47" t="str">
        <f>+Causales[[#This Row],[Provincia]]&amp;Causales[[#This Row],[Dinámica]]&amp;Causales[[#This Row],[Causal Homologada]]</f>
        <v xml:space="preserve">Monte CristiDeforestaciónTala Ilegal de Bosque Natural </v>
      </c>
      <c r="O230" s="8">
        <v>2</v>
      </c>
      <c r="P230" s="8">
        <v>4</v>
      </c>
      <c r="Q230" s="8">
        <v>2</v>
      </c>
      <c r="R230" s="8">
        <v>3</v>
      </c>
      <c r="S230" s="8"/>
      <c r="T230" s="8"/>
      <c r="U230" s="8"/>
      <c r="V230" s="8"/>
      <c r="W230" s="8"/>
      <c r="X230" s="8">
        <f t="shared" si="11"/>
        <v>11</v>
      </c>
      <c r="Y230" s="39">
        <f t="shared" ref="Y230:Y275" si="13">+IFERROR(X230/COUNT(O230:W230),"")</f>
        <v>2.75</v>
      </c>
      <c r="Z230" s="34">
        <v>3</v>
      </c>
      <c r="AA230" s="28"/>
      <c r="AB230" s="28">
        <f>+COUNTIFS(Causales[Causal Homologada],Causales[[#This Row],[Causal Homologada]])</f>
        <v>34</v>
      </c>
      <c r="AC230" s="28"/>
      <c r="AD230" s="28">
        <f>+COUNTIFS(Causales[Causal Homologada],Causales[[#This Row],[Causal Homologada]],Causales[Ranking],1,Causales[Dinámica],Causales[[#This Row],[Dinámica]])</f>
        <v>10</v>
      </c>
      <c r="AE230" s="28">
        <f>+COUNTIFS(Causales[Causal Homologada],Causales[[#This Row],[Causal Homologada]],Causales[Ranking],2,Causales[Dinámica],Causales[[#This Row],[Dinámica]])</f>
        <v>3</v>
      </c>
      <c r="AF230" s="28">
        <f>+Causales[[#This Row],[Conteo Rank]]*1+Causales[[#This Row],[Conteo Rank2]]*0.5</f>
        <v>11.5</v>
      </c>
      <c r="AG230" s="28">
        <f>+Causales[[#This Row],[Conteo Rank 1+2]]*0.8+Causales[[#This Row],[Puntaje Total]]*0.2</f>
        <v>11.400000000000002</v>
      </c>
      <c r="AH230" s="28">
        <f>+_xlfn.PERCENTRANK.INC(Causales[Puntaje Ponderado],Causales[[#This Row],[Puntaje Ponderado]],3)</f>
        <v>0.58099999999999996</v>
      </c>
      <c r="AI230" s="49" t="str">
        <f>+VLOOKUP(M230,Homolgacion9[[Causal Homologada]:[Driver]],2,0)</f>
        <v>Manejo y uso insustentable de las tierras forestales</v>
      </c>
      <c r="AJ230" s="2" t="str">
        <f t="shared" si="12"/>
        <v>Media</v>
      </c>
    </row>
    <row r="231" spans="2:36" x14ac:dyDescent="0.2">
      <c r="B231" s="1" t="s">
        <v>46</v>
      </c>
      <c r="C231" s="1" t="s">
        <v>34</v>
      </c>
      <c r="D231" s="1" t="str">
        <f>+VLOOKUP(F231,'DIV REGIONAL'!$F$4:$H$37,2,0)</f>
        <v>NORTE</v>
      </c>
      <c r="E231" s="1" t="str">
        <f>+VLOOKUP(F231,'DIV REGIONAL'!$F$4:$H$37,3,0)</f>
        <v>IV. CIBAO NOROESTE</v>
      </c>
      <c r="F231" s="1" t="s">
        <v>102</v>
      </c>
      <c r="G231" s="2">
        <v>6</v>
      </c>
      <c r="H231" s="1" t="s">
        <v>54</v>
      </c>
      <c r="I231" s="46" t="s">
        <v>858</v>
      </c>
      <c r="J231" s="2">
        <v>4</v>
      </c>
      <c r="K231" s="1" t="s">
        <v>15</v>
      </c>
      <c r="L231" s="1" t="s">
        <v>145</v>
      </c>
      <c r="M231" s="10" t="str">
        <f>+VLOOKUP(L231,Homolgacion9[[Causal]:[Causal Homologada]],2,0)</f>
        <v>Dinámica Migratoria</v>
      </c>
      <c r="N231" s="47" t="str">
        <f>+Causales[[#This Row],[Provincia]]&amp;Causales[[#This Row],[Dinámica]]&amp;Causales[[#This Row],[Causal Homologada]]</f>
        <v>Monte CristiCausas IndirectasDinámica Migratoria</v>
      </c>
      <c r="O231" s="8">
        <v>2</v>
      </c>
      <c r="P231" s="8">
        <v>3</v>
      </c>
      <c r="Q231" s="8">
        <v>3</v>
      </c>
      <c r="R231" s="8">
        <v>3</v>
      </c>
      <c r="S231" s="8"/>
      <c r="T231" s="8"/>
      <c r="U231" s="8"/>
      <c r="V231" s="8"/>
      <c r="W231" s="8"/>
      <c r="X231" s="8">
        <f t="shared" si="11"/>
        <v>11</v>
      </c>
      <c r="Y231" s="39">
        <f t="shared" si="13"/>
        <v>2.75</v>
      </c>
      <c r="Z231" s="34">
        <v>3</v>
      </c>
      <c r="AA231" s="28"/>
      <c r="AB231" s="28">
        <f>+COUNTIFS(Causales[Causal Homologada],Causales[[#This Row],[Causal Homologada]])</f>
        <v>21</v>
      </c>
      <c r="AC231" s="28"/>
      <c r="AD231" s="28">
        <f>+COUNTIFS(Causales[Causal Homologada],Causales[[#This Row],[Causal Homologada]],Causales[Ranking],1,Causales[Dinámica],Causales[[#This Row],[Dinámica]])</f>
        <v>6</v>
      </c>
      <c r="AE231" s="28">
        <f>+COUNTIFS(Causales[Causal Homologada],Causales[[#This Row],[Causal Homologada]],Causales[Ranking],2,Causales[Dinámica],Causales[[#This Row],[Dinámica]])</f>
        <v>3</v>
      </c>
      <c r="AF231" s="28">
        <f>+Causales[[#This Row],[Conteo Rank]]*1+Causales[[#This Row],[Conteo Rank2]]*0.5</f>
        <v>7.5</v>
      </c>
      <c r="AG231" s="28">
        <f>+Causales[[#This Row],[Conteo Rank 1+2]]*0.8+Causales[[#This Row],[Puntaje Total]]*0.2</f>
        <v>8.1999999999999993</v>
      </c>
      <c r="AH231" s="28">
        <f>+_xlfn.PERCENTRANK.INC(Causales[Puntaje Ponderado],Causales[[#This Row],[Puntaje Ponderado]],3)</f>
        <v>0.37</v>
      </c>
      <c r="AI231" s="49" t="str">
        <f>+VLOOKUP(M231,Homolgacion9[[Causal Homologada]:[Driver]],2,0)</f>
        <v>Insidencia sobre los Recursos Forestales debido a la elevada migración ilegal de origen internacional</v>
      </c>
      <c r="AJ231" s="2" t="str">
        <f t="shared" si="12"/>
        <v>Baja</v>
      </c>
    </row>
    <row r="232" spans="2:36" x14ac:dyDescent="0.2">
      <c r="B232" s="1" t="s">
        <v>46</v>
      </c>
      <c r="C232" s="1" t="s">
        <v>34</v>
      </c>
      <c r="D232" s="1" t="str">
        <f>+VLOOKUP(F232,'DIV REGIONAL'!$F$4:$H$37,2,0)</f>
        <v>NORTE</v>
      </c>
      <c r="E232" s="1" t="str">
        <f>+VLOOKUP(F232,'DIV REGIONAL'!$F$4:$H$37,3,0)</f>
        <v>IV. CIBAO NOROESTE</v>
      </c>
      <c r="F232" s="1" t="s">
        <v>102</v>
      </c>
      <c r="G232" s="2">
        <v>6</v>
      </c>
      <c r="H232" s="1" t="s">
        <v>54</v>
      </c>
      <c r="I232" s="46" t="s">
        <v>858</v>
      </c>
      <c r="J232" s="2">
        <v>4</v>
      </c>
      <c r="K232" s="1" t="s">
        <v>3</v>
      </c>
      <c r="L232" s="1" t="s">
        <v>146</v>
      </c>
      <c r="M232" s="10" t="str">
        <f>+VLOOKUP(L232,Homolgacion9[[Causal]:[Causal Homologada]],2,0)</f>
        <v>Ganadería Comercial</v>
      </c>
      <c r="N232" s="47" t="str">
        <f>+Causales[[#This Row],[Provincia]]&amp;Causales[[#This Row],[Dinámica]]&amp;Causales[[#This Row],[Causal Homologada]]</f>
        <v>Monte CristiDeforestaciónGanadería Comercial</v>
      </c>
      <c r="O232" s="8">
        <v>5</v>
      </c>
      <c r="P232" s="8">
        <v>5</v>
      </c>
      <c r="Q232" s="8">
        <v>5</v>
      </c>
      <c r="R232" s="8">
        <v>4</v>
      </c>
      <c r="S232" s="8"/>
      <c r="T232" s="8"/>
      <c r="U232" s="8"/>
      <c r="V232" s="8"/>
      <c r="W232" s="8"/>
      <c r="X232" s="8">
        <f t="shared" si="11"/>
        <v>19</v>
      </c>
      <c r="Y232" s="39">
        <f t="shared" si="13"/>
        <v>4.75</v>
      </c>
      <c r="Z232" s="34">
        <v>2</v>
      </c>
      <c r="AA232" s="28"/>
      <c r="AB232" s="28">
        <f>+COUNTIFS(Causales[Causal Homologada],Causales[[#This Row],[Causal Homologada]])</f>
        <v>28</v>
      </c>
      <c r="AC232" s="28"/>
      <c r="AD232" s="28">
        <f>+COUNTIFS(Causales[Causal Homologada],Causales[[#This Row],[Causal Homologada]],Causales[Ranking],1,Causales[Dinámica],Causales[[#This Row],[Dinámica]])</f>
        <v>11</v>
      </c>
      <c r="AE232" s="28">
        <f>+COUNTIFS(Causales[Causal Homologada],Causales[[#This Row],[Causal Homologada]],Causales[Ranking],2,Causales[Dinámica],Causales[[#This Row],[Dinámica]])</f>
        <v>3</v>
      </c>
      <c r="AF232" s="28">
        <f>+Causales[[#This Row],[Conteo Rank]]*1+Causales[[#This Row],[Conteo Rank2]]*0.5</f>
        <v>12.5</v>
      </c>
      <c r="AG232" s="28">
        <f>+Causales[[#This Row],[Conteo Rank 1+2]]*0.8+Causales[[#This Row],[Puntaje Total]]*0.2</f>
        <v>13.8</v>
      </c>
      <c r="AH232" s="28">
        <f>+_xlfn.PERCENTRANK.INC(Causales[Puntaje Ponderado],Causales[[#This Row],[Puntaje Ponderado]],3)</f>
        <v>0.81799999999999995</v>
      </c>
      <c r="AI232" s="49" t="str">
        <f>+VLOOKUP(M232,Homolgacion9[[Causal Homologada]:[Driver]],2,0)</f>
        <v>Manejo y uso insustentable de las tierras para producción ganadera</v>
      </c>
      <c r="AJ232" s="2" t="str">
        <f t="shared" si="12"/>
        <v>Muy Alta</v>
      </c>
    </row>
    <row r="233" spans="2:36" x14ac:dyDescent="0.2">
      <c r="B233" s="1" t="s">
        <v>46</v>
      </c>
      <c r="C233" s="1" t="s">
        <v>34</v>
      </c>
      <c r="D233" s="1" t="str">
        <f>+VLOOKUP(F233,'DIV REGIONAL'!$F$4:$H$37,2,0)</f>
        <v>NORTE</v>
      </c>
      <c r="E233" s="1" t="str">
        <f>+VLOOKUP(F233,'DIV REGIONAL'!$F$4:$H$37,3,0)</f>
        <v>IV. CIBAO NOROESTE</v>
      </c>
      <c r="F233" s="1" t="s">
        <v>102</v>
      </c>
      <c r="G233" s="2">
        <v>6</v>
      </c>
      <c r="H233" s="1" t="s">
        <v>54</v>
      </c>
      <c r="I233" s="46" t="s">
        <v>858</v>
      </c>
      <c r="J233" s="2">
        <v>4</v>
      </c>
      <c r="K233" s="1" t="s">
        <v>10</v>
      </c>
      <c r="L233" s="1" t="s">
        <v>14</v>
      </c>
      <c r="M233" s="10" t="str">
        <f>+VLOOKUP(L233,Homolgacion9[[Causal]:[Causal Homologada]],2,0)</f>
        <v>Planes de Manejo mal gestionados/mal ejecutados</v>
      </c>
      <c r="N233" s="47" t="str">
        <f>+Causales[[#This Row],[Provincia]]&amp;Causales[[#This Row],[Dinámica]]&amp;Causales[[#This Row],[Causal Homologada]]</f>
        <v>Monte CristiDegradaciónPlanes de Manejo mal gestionados/mal ejecutados</v>
      </c>
      <c r="O233" s="8">
        <v>4</v>
      </c>
      <c r="P233" s="8">
        <v>3</v>
      </c>
      <c r="Q233" s="8">
        <v>4</v>
      </c>
      <c r="R233" s="8">
        <v>3</v>
      </c>
      <c r="S233" s="8"/>
      <c r="T233" s="8"/>
      <c r="U233" s="8"/>
      <c r="V233" s="8"/>
      <c r="W233" s="8"/>
      <c r="X233" s="8">
        <f t="shared" si="11"/>
        <v>14</v>
      </c>
      <c r="Y233" s="39">
        <f t="shared" si="13"/>
        <v>3.5</v>
      </c>
      <c r="Z233" s="34">
        <v>3</v>
      </c>
      <c r="AA233" s="28"/>
      <c r="AB233" s="28">
        <f>+COUNTIFS(Causales[Causal Homologada],Causales[[#This Row],[Causal Homologada]])</f>
        <v>33</v>
      </c>
      <c r="AC233" s="28"/>
      <c r="AD233" s="28">
        <f>+COUNTIFS(Causales[Causal Homologada],Causales[[#This Row],[Causal Homologada]],Causales[Ranking],1,Causales[Dinámica],Causales[[#This Row],[Dinámica]])</f>
        <v>9</v>
      </c>
      <c r="AE233" s="28">
        <f>+COUNTIFS(Causales[Causal Homologada],Causales[[#This Row],[Causal Homologada]],Causales[Ranking],2,Causales[Dinámica],Causales[[#This Row],[Dinámica]])</f>
        <v>4</v>
      </c>
      <c r="AF233" s="28">
        <f>+Causales[[#This Row],[Conteo Rank]]*1+Causales[[#This Row],[Conteo Rank2]]*0.5</f>
        <v>11</v>
      </c>
      <c r="AG233" s="28">
        <f>+Causales[[#This Row],[Conteo Rank 1+2]]*0.8+Causales[[#This Row],[Puntaje Total]]*0.2</f>
        <v>11.600000000000001</v>
      </c>
      <c r="AH233" s="28">
        <f>+_xlfn.PERCENTRANK.INC(Causales[Puntaje Ponderado],Causales[[#This Row],[Puntaje Ponderado]],3)</f>
        <v>0.59799999999999998</v>
      </c>
      <c r="AI233" s="49" t="str">
        <f>+VLOOKUP(M233,Homolgacion9[[Causal Homologada]:[Driver]],2,0)</f>
        <v>Manejo y uso insustentable de las tierras forestales</v>
      </c>
      <c r="AJ233" s="2" t="str">
        <f t="shared" si="12"/>
        <v>Media</v>
      </c>
    </row>
    <row r="234" spans="2:36" x14ac:dyDescent="0.2">
      <c r="B234" s="1" t="s">
        <v>46</v>
      </c>
      <c r="C234" s="1" t="s">
        <v>34</v>
      </c>
      <c r="D234" s="1" t="str">
        <f>+VLOOKUP(F234,'DIV REGIONAL'!$F$4:$H$37,2,0)</f>
        <v>NORTE</v>
      </c>
      <c r="E234" s="1" t="str">
        <f>+VLOOKUP(F234,'DIV REGIONAL'!$F$4:$H$37,3,0)</f>
        <v>IV. CIBAO NOROESTE</v>
      </c>
      <c r="F234" s="1" t="s">
        <v>102</v>
      </c>
      <c r="G234" s="2">
        <v>6</v>
      </c>
      <c r="H234" s="1" t="s">
        <v>54</v>
      </c>
      <c r="I234" s="46" t="s">
        <v>858</v>
      </c>
      <c r="J234" s="2">
        <v>4</v>
      </c>
      <c r="K234" s="1" t="s">
        <v>10</v>
      </c>
      <c r="L234" s="1" t="s">
        <v>11</v>
      </c>
      <c r="M234" s="10" t="str">
        <f>+VLOOKUP(L234,Homolgacion9[[Causal]:[Causal Homologada]],2,0)</f>
        <v>Incendios Mediana y Baja Intensidad</v>
      </c>
      <c r="N234" s="47" t="str">
        <f>+Causales[[#This Row],[Provincia]]&amp;Causales[[#This Row],[Dinámica]]&amp;Causales[[#This Row],[Causal Homologada]]</f>
        <v>Monte CristiDegradaciónIncendios Mediana y Baja Intensidad</v>
      </c>
      <c r="O234" s="8">
        <v>3</v>
      </c>
      <c r="P234" s="8">
        <v>3</v>
      </c>
      <c r="Q234" s="8">
        <v>3</v>
      </c>
      <c r="R234" s="8">
        <v>3</v>
      </c>
      <c r="S234" s="8"/>
      <c r="T234" s="8"/>
      <c r="U234" s="8"/>
      <c r="V234" s="8"/>
      <c r="W234" s="8"/>
      <c r="X234" s="8">
        <f t="shared" si="11"/>
        <v>12</v>
      </c>
      <c r="Y234" s="39">
        <f t="shared" si="13"/>
        <v>3</v>
      </c>
      <c r="Z234" s="34">
        <v>4</v>
      </c>
      <c r="AA234" s="28"/>
      <c r="AB234" s="28">
        <f>+COUNTIFS(Causales[Causal Homologada],Causales[[#This Row],[Causal Homologada]])</f>
        <v>30</v>
      </c>
      <c r="AC234" s="28"/>
      <c r="AD234" s="28">
        <f>+COUNTIFS(Causales[Causal Homologada],Causales[[#This Row],[Causal Homologada]],Causales[Ranking],1,Causales[Dinámica],Causales[[#This Row],[Dinámica]])</f>
        <v>1</v>
      </c>
      <c r="AE234" s="28">
        <f>+COUNTIFS(Causales[Causal Homologada],Causales[[#This Row],[Causal Homologada]],Causales[Ranking],2,Causales[Dinámica],Causales[[#This Row],[Dinámica]])</f>
        <v>7</v>
      </c>
      <c r="AF234" s="28">
        <f>+Causales[[#This Row],[Conteo Rank]]*1+Causales[[#This Row],[Conteo Rank2]]*0.5</f>
        <v>4.5</v>
      </c>
      <c r="AG234" s="28">
        <f>+Causales[[#This Row],[Conteo Rank 1+2]]*0.8+Causales[[#This Row],[Puntaje Total]]*0.2</f>
        <v>6</v>
      </c>
      <c r="AH234" s="28">
        <f>+_xlfn.PERCENTRANK.INC(Causales[Puntaje Ponderado],Causales[[#This Row],[Puntaje Ponderado]],3)</f>
        <v>0.27200000000000002</v>
      </c>
      <c r="AI234" s="49" t="str">
        <f>+VLOOKUP(M234,Homolgacion9[[Causal Homologada]:[Driver]],2,0)</f>
        <v>Incendios Forestales</v>
      </c>
      <c r="AJ234" s="2" t="str">
        <f t="shared" si="12"/>
        <v>Baja</v>
      </c>
    </row>
    <row r="235" spans="2:36" x14ac:dyDescent="0.2">
      <c r="B235" s="1" t="s">
        <v>46</v>
      </c>
      <c r="C235" s="1" t="s">
        <v>34</v>
      </c>
      <c r="D235" s="1" t="str">
        <f>+VLOOKUP(F235,'DIV REGIONAL'!$F$4:$H$37,2,0)</f>
        <v>NORTE</v>
      </c>
      <c r="E235" s="1" t="str">
        <f>+VLOOKUP(F235,'DIV REGIONAL'!$F$4:$H$37,3,0)</f>
        <v>IV. CIBAO NOROESTE</v>
      </c>
      <c r="F235" s="1" t="s">
        <v>102</v>
      </c>
      <c r="G235" s="2">
        <v>6</v>
      </c>
      <c r="H235" s="1" t="s">
        <v>54</v>
      </c>
      <c r="I235" s="46" t="s">
        <v>858</v>
      </c>
      <c r="J235" s="2">
        <v>4</v>
      </c>
      <c r="K235" s="1" t="s">
        <v>10</v>
      </c>
      <c r="L235" s="1" t="s">
        <v>12</v>
      </c>
      <c r="M235" s="10" t="str">
        <f>+VLOOKUP(L235,Homolgacion9[[Causal]:[Causal Homologada]],2,0)</f>
        <v>Pastoreo de ganado en bosques</v>
      </c>
      <c r="N235" s="47" t="str">
        <f>+Causales[[#This Row],[Provincia]]&amp;Causales[[#This Row],[Dinámica]]&amp;Causales[[#This Row],[Causal Homologada]]</f>
        <v>Monte CristiDegradaciónPastoreo de ganado en bosques</v>
      </c>
      <c r="O235" s="8">
        <v>5</v>
      </c>
      <c r="P235" s="8">
        <v>5</v>
      </c>
      <c r="Q235" s="8">
        <v>5</v>
      </c>
      <c r="R235" s="8">
        <v>5</v>
      </c>
      <c r="S235" s="8"/>
      <c r="T235" s="8"/>
      <c r="U235" s="8"/>
      <c r="V235" s="8"/>
      <c r="W235" s="8"/>
      <c r="X235" s="8">
        <f t="shared" si="11"/>
        <v>20</v>
      </c>
      <c r="Y235" s="39">
        <f t="shared" si="13"/>
        <v>5</v>
      </c>
      <c r="Z235" s="34">
        <v>1</v>
      </c>
      <c r="AA235" s="28"/>
      <c r="AB235" s="28">
        <f>+COUNTIFS(Causales[Causal Homologada],Causales[[#This Row],[Causal Homologada]])</f>
        <v>29</v>
      </c>
      <c r="AC235" s="28"/>
      <c r="AD235" s="28">
        <f>+COUNTIFS(Causales[Causal Homologada],Causales[[#This Row],[Causal Homologada]],Causales[Ranking],1,Causales[Dinámica],Causales[[#This Row],[Dinámica]])</f>
        <v>11</v>
      </c>
      <c r="AE235" s="28">
        <f>+COUNTIFS(Causales[Causal Homologada],Causales[[#This Row],[Causal Homologada]],Causales[Ranking],2,Causales[Dinámica],Causales[[#This Row],[Dinámica]])</f>
        <v>8</v>
      </c>
      <c r="AF235" s="28">
        <f>+Causales[[#This Row],[Conteo Rank]]*1+Causales[[#This Row],[Conteo Rank2]]*0.5</f>
        <v>15</v>
      </c>
      <c r="AG235" s="28">
        <f>+Causales[[#This Row],[Conteo Rank 1+2]]*0.8+Causales[[#This Row],[Puntaje Total]]*0.2</f>
        <v>16</v>
      </c>
      <c r="AH235" s="28">
        <f>+_xlfn.PERCENTRANK.INC(Causales[Puntaje Ponderado],Causales[[#This Row],[Puntaje Ponderado]],3)</f>
        <v>0.96199999999999997</v>
      </c>
      <c r="AI235" s="49" t="str">
        <f>+VLOOKUP(M235,Homolgacion9[[Causal Homologada]:[Driver]],2,0)</f>
        <v>Manejo y uso insustentable de las tierras para producción ganadera</v>
      </c>
      <c r="AJ235" s="2" t="str">
        <f t="shared" si="12"/>
        <v>Muy Alta</v>
      </c>
    </row>
    <row r="236" spans="2:36" x14ac:dyDescent="0.2">
      <c r="B236" s="1" t="s">
        <v>46</v>
      </c>
      <c r="C236" s="1" t="s">
        <v>34</v>
      </c>
      <c r="D236" s="1" t="str">
        <f>+VLOOKUP(F236,'DIV REGIONAL'!$F$4:$H$37,2,0)</f>
        <v>NORTE</v>
      </c>
      <c r="E236" s="1" t="str">
        <f>+VLOOKUP(F236,'DIV REGIONAL'!$F$4:$H$37,3,0)</f>
        <v>IV. CIBAO NOROESTE</v>
      </c>
      <c r="F236" s="1" t="s">
        <v>102</v>
      </c>
      <c r="G236" s="2">
        <v>6</v>
      </c>
      <c r="H236" s="1" t="s">
        <v>54</v>
      </c>
      <c r="I236" s="46" t="s">
        <v>858</v>
      </c>
      <c r="J236" s="2">
        <v>4</v>
      </c>
      <c r="K236" s="1" t="s">
        <v>10</v>
      </c>
      <c r="L236" s="1" t="s">
        <v>13</v>
      </c>
      <c r="M236" s="10" t="str">
        <f>+VLOOKUP(L236,Homolgacion9[[Causal]:[Causal Homologada]],2,0)</f>
        <v>Extracción de Madera Leña/Carbón</v>
      </c>
      <c r="N236" s="47" t="str">
        <f>+Causales[[#This Row],[Provincia]]&amp;Causales[[#This Row],[Dinámica]]&amp;Causales[[#This Row],[Causal Homologada]]</f>
        <v>Monte CristiDegradaciónExtracción de Madera Leña/Carbón</v>
      </c>
      <c r="O236" s="8">
        <v>5</v>
      </c>
      <c r="P236" s="8">
        <v>5</v>
      </c>
      <c r="Q236" s="8">
        <v>5</v>
      </c>
      <c r="R236" s="8">
        <v>5</v>
      </c>
      <c r="S236" s="8"/>
      <c r="T236" s="8"/>
      <c r="U236" s="8"/>
      <c r="V236" s="8"/>
      <c r="W236" s="8"/>
      <c r="X236" s="8">
        <f t="shared" si="11"/>
        <v>20</v>
      </c>
      <c r="Y236" s="39">
        <f t="shared" si="13"/>
        <v>5</v>
      </c>
      <c r="Z236" s="34">
        <v>1</v>
      </c>
      <c r="AA236" s="28"/>
      <c r="AB236" s="28">
        <f>+COUNTIFS(Causales[Causal Homologada],Causales[[#This Row],[Causal Homologada]])</f>
        <v>31</v>
      </c>
      <c r="AC236" s="28"/>
      <c r="AD236" s="28">
        <f>+COUNTIFS(Causales[Causal Homologada],Causales[[#This Row],[Causal Homologada]],Causales[Ranking],1,Causales[Dinámica],Causales[[#This Row],[Dinámica]])</f>
        <v>10</v>
      </c>
      <c r="AE236" s="28">
        <f>+COUNTIFS(Causales[Causal Homologada],Causales[[#This Row],[Causal Homologada]],Causales[Ranking],2,Causales[Dinámica],Causales[[#This Row],[Dinámica]])</f>
        <v>9</v>
      </c>
      <c r="AF236" s="28">
        <f>+Causales[[#This Row],[Conteo Rank]]*1+Causales[[#This Row],[Conteo Rank2]]*0.5</f>
        <v>14.5</v>
      </c>
      <c r="AG236" s="28">
        <f>+Causales[[#This Row],[Conteo Rank 1+2]]*0.8+Causales[[#This Row],[Puntaje Total]]*0.2</f>
        <v>15.600000000000001</v>
      </c>
      <c r="AH236" s="28">
        <f>+_xlfn.PERCENTRANK.INC(Causales[Puntaje Ponderado],Causales[[#This Row],[Puntaje Ponderado]],3)</f>
        <v>0.95499999999999996</v>
      </c>
      <c r="AI236" s="49" t="str">
        <f>+VLOOKUP(M236,Homolgacion9[[Causal Homologada]:[Driver]],2,0)</f>
        <v>Manejo y uso insustentable de las tierras forestales</v>
      </c>
      <c r="AJ236" s="2" t="str">
        <f t="shared" si="12"/>
        <v>Muy Alta</v>
      </c>
    </row>
    <row r="237" spans="2:36" x14ac:dyDescent="0.2">
      <c r="B237" s="1" t="s">
        <v>46</v>
      </c>
      <c r="C237" s="1" t="s">
        <v>34</v>
      </c>
      <c r="D237" s="1" t="str">
        <f>+VLOOKUP(F237,'DIV REGIONAL'!$F$4:$H$37,2,0)</f>
        <v>NORTE</v>
      </c>
      <c r="E237" s="1" t="str">
        <f>+VLOOKUP(F237,'DIV REGIONAL'!$F$4:$H$37,3,0)</f>
        <v>IV. CIBAO NOROESTE</v>
      </c>
      <c r="F237" s="1" t="s">
        <v>102</v>
      </c>
      <c r="G237" s="2">
        <v>6</v>
      </c>
      <c r="H237" s="1" t="s">
        <v>54</v>
      </c>
      <c r="I237" s="46" t="s">
        <v>858</v>
      </c>
      <c r="J237" s="2">
        <v>4</v>
      </c>
      <c r="K237" s="1" t="s">
        <v>10</v>
      </c>
      <c r="L237" s="1" t="s">
        <v>147</v>
      </c>
      <c r="M237" s="10" t="str">
        <f>+VLOOKUP(L237,Homolgacion9[[Causal]:[Causal Homologada]],2,0)</f>
        <v xml:space="preserve">Tala Ilegal de Bosque Natural </v>
      </c>
      <c r="N237" s="47" t="str">
        <f>+Causales[[#This Row],[Provincia]]&amp;Causales[[#This Row],[Dinámica]]&amp;Causales[[#This Row],[Causal Homologada]]</f>
        <v xml:space="preserve">Monte CristiDegradaciónTala Ilegal de Bosque Natural </v>
      </c>
      <c r="O237" s="8">
        <v>4</v>
      </c>
      <c r="P237" s="8">
        <v>4</v>
      </c>
      <c r="Q237" s="8">
        <v>4</v>
      </c>
      <c r="R237" s="8">
        <v>4</v>
      </c>
      <c r="S237" s="8"/>
      <c r="T237" s="8"/>
      <c r="U237" s="8"/>
      <c r="V237" s="8"/>
      <c r="W237" s="8"/>
      <c r="X237" s="8">
        <f t="shared" si="11"/>
        <v>16</v>
      </c>
      <c r="Y237" s="39">
        <f t="shared" si="13"/>
        <v>4</v>
      </c>
      <c r="Z237" s="34">
        <v>2</v>
      </c>
      <c r="AA237" s="28"/>
      <c r="AB237" s="28">
        <f>+COUNTIFS(Causales[Causal Homologada],Causales[[#This Row],[Causal Homologada]])</f>
        <v>34</v>
      </c>
      <c r="AC237" s="28"/>
      <c r="AD237" s="28">
        <f>+COUNTIFS(Causales[Causal Homologada],Causales[[#This Row],[Causal Homologada]],Causales[Ranking],1,Causales[Dinámica],Causales[[#This Row],[Dinámica]])</f>
        <v>0</v>
      </c>
      <c r="AE237" s="28">
        <f>+COUNTIFS(Causales[Causal Homologada],Causales[[#This Row],[Causal Homologada]],Causales[Ranking],2,Causales[Dinámica],Causales[[#This Row],[Dinámica]])</f>
        <v>3</v>
      </c>
      <c r="AF237" s="28">
        <f>+Causales[[#This Row],[Conteo Rank]]*1+Causales[[#This Row],[Conteo Rank2]]*0.5</f>
        <v>1.5</v>
      </c>
      <c r="AG237" s="28">
        <f>+Causales[[#This Row],[Conteo Rank 1+2]]*0.8+Causales[[#This Row],[Puntaje Total]]*0.2</f>
        <v>4.4000000000000004</v>
      </c>
      <c r="AH237" s="28">
        <f>+_xlfn.PERCENTRANK.INC(Causales[Puntaje Ponderado],Causales[[#This Row],[Puntaje Ponderado]],3)</f>
        <v>0.152</v>
      </c>
      <c r="AI237" s="49" t="str">
        <f>+VLOOKUP(M237,Homolgacion9[[Causal Homologada]:[Driver]],2,0)</f>
        <v>Manejo y uso insustentable de las tierras forestales</v>
      </c>
      <c r="AJ237" s="2" t="str">
        <f t="shared" si="12"/>
        <v>Muy Baja</v>
      </c>
    </row>
    <row r="238" spans="2:36" x14ac:dyDescent="0.2">
      <c r="B238" s="1" t="s">
        <v>46</v>
      </c>
      <c r="C238" s="1" t="s">
        <v>34</v>
      </c>
      <c r="D238" s="1" t="str">
        <f>+VLOOKUP(F238,'DIV REGIONAL'!$F$4:$H$37,2,0)</f>
        <v>NORTE</v>
      </c>
      <c r="E238" s="1" t="str">
        <f>+VLOOKUP(F238,'DIV REGIONAL'!$F$4:$H$37,3,0)</f>
        <v>IV. CIBAO NOROESTE</v>
      </c>
      <c r="F238" s="1" t="s">
        <v>102</v>
      </c>
      <c r="G238" s="2">
        <v>6</v>
      </c>
      <c r="H238" s="1" t="s">
        <v>54</v>
      </c>
      <c r="I238" s="46" t="s">
        <v>858</v>
      </c>
      <c r="J238" s="2">
        <v>4</v>
      </c>
      <c r="K238" s="1" t="s">
        <v>10</v>
      </c>
      <c r="L238" s="1" t="s">
        <v>138</v>
      </c>
      <c r="M238" s="10" t="str">
        <f>+VLOOKUP(L238,Homolgacion9[[Causal]:[Causal Homologada]],2,0)</f>
        <v>Desastres Naturales</v>
      </c>
      <c r="N238" s="47" t="str">
        <f>+Causales[[#This Row],[Provincia]]&amp;Causales[[#This Row],[Dinámica]]&amp;Causales[[#This Row],[Causal Homologada]]</f>
        <v>Monte CristiDegradaciónDesastres Naturales</v>
      </c>
      <c r="O238" s="8">
        <v>3</v>
      </c>
      <c r="P238" s="8">
        <v>2</v>
      </c>
      <c r="Q238" s="8">
        <v>2</v>
      </c>
      <c r="R238" s="8">
        <v>3</v>
      </c>
      <c r="S238" s="8"/>
      <c r="T238" s="8"/>
      <c r="U238" s="8"/>
      <c r="V238" s="8"/>
      <c r="W238" s="8"/>
      <c r="X238" s="8">
        <f t="shared" si="11"/>
        <v>10</v>
      </c>
      <c r="Y238" s="39">
        <f t="shared" si="13"/>
        <v>2.5</v>
      </c>
      <c r="Z238" s="34">
        <v>5</v>
      </c>
      <c r="AA238" s="28"/>
      <c r="AB238" s="28">
        <f>+COUNTIFS(Causales[Causal Homologada],Causales[[#This Row],[Causal Homologada]])</f>
        <v>15</v>
      </c>
      <c r="AC238" s="28"/>
      <c r="AD238" s="28">
        <f>+COUNTIFS(Causales[Causal Homologada],Causales[[#This Row],[Causal Homologada]],Causales[Ranking],1,Causales[Dinámica],Causales[[#This Row],[Dinámica]])</f>
        <v>2</v>
      </c>
      <c r="AE238" s="28">
        <f>+COUNTIFS(Causales[Causal Homologada],Causales[[#This Row],[Causal Homologada]],Causales[Ranking],2,Causales[Dinámica],Causales[[#This Row],[Dinámica]])</f>
        <v>1</v>
      </c>
      <c r="AF238" s="28">
        <f>+Causales[[#This Row],[Conteo Rank]]*1+Causales[[#This Row],[Conteo Rank2]]*0.5</f>
        <v>2.5</v>
      </c>
      <c r="AG238" s="28">
        <f>+Causales[[#This Row],[Conteo Rank 1+2]]*0.8+Causales[[#This Row],[Puntaje Total]]*0.2</f>
        <v>4</v>
      </c>
      <c r="AH238" s="28">
        <f>+_xlfn.PERCENTRANK.INC(Causales[Puntaje Ponderado],Causales[[#This Row],[Puntaje Ponderado]],3)</f>
        <v>0.13900000000000001</v>
      </c>
      <c r="AI238" s="49" t="str">
        <f>+VLOOKUP(M238,Homolgacion9[[Causal Homologada]:[Driver]],2,0)</f>
        <v>Desastres Naturales: Huracanes, sequía y deslizamientos</v>
      </c>
      <c r="AJ238" s="2" t="str">
        <f t="shared" si="12"/>
        <v>Muy Baja</v>
      </c>
    </row>
    <row r="239" spans="2:36" x14ac:dyDescent="0.2">
      <c r="B239" s="1" t="s">
        <v>46</v>
      </c>
      <c r="C239" s="1" t="s">
        <v>34</v>
      </c>
      <c r="D239" s="1" t="str">
        <f>+VLOOKUP(F239,'DIV REGIONAL'!$F$4:$H$37,2,0)</f>
        <v>NORTE</v>
      </c>
      <c r="E239" s="1" t="str">
        <f>+VLOOKUP(F239,'DIV REGIONAL'!$F$4:$H$37,3,0)</f>
        <v>IV. CIBAO NOROESTE</v>
      </c>
      <c r="F239" s="1" t="s">
        <v>102</v>
      </c>
      <c r="G239" s="2">
        <v>6</v>
      </c>
      <c r="H239" s="1" t="s">
        <v>54</v>
      </c>
      <c r="I239" s="46" t="s">
        <v>858</v>
      </c>
      <c r="J239" s="2">
        <v>4</v>
      </c>
      <c r="K239" s="1" t="s">
        <v>15</v>
      </c>
      <c r="L239" s="1" t="s">
        <v>16</v>
      </c>
      <c r="M239" s="10" t="str">
        <f>+VLOOKUP(L239,Homolgacion9[[Causal]:[Causal Homologada]],2,0)</f>
        <v>Debilidad en la Institucionalidad Forestal</v>
      </c>
      <c r="N239" s="47" t="str">
        <f>+Causales[[#This Row],[Provincia]]&amp;Causales[[#This Row],[Dinámica]]&amp;Causales[[#This Row],[Causal Homologada]]</f>
        <v>Monte CristiCausas IndirectasDebilidad en la Institucionalidad Forestal</v>
      </c>
      <c r="O239" s="8">
        <v>4</v>
      </c>
      <c r="P239" s="8">
        <v>5</v>
      </c>
      <c r="Q239" s="8">
        <v>5</v>
      </c>
      <c r="R239" s="8">
        <v>4</v>
      </c>
      <c r="S239" s="8"/>
      <c r="T239" s="8"/>
      <c r="U239" s="8"/>
      <c r="V239" s="8"/>
      <c r="W239" s="8"/>
      <c r="X239" s="8">
        <f t="shared" si="11"/>
        <v>18</v>
      </c>
      <c r="Y239" s="39">
        <f t="shared" si="13"/>
        <v>4.5</v>
      </c>
      <c r="Z239" s="35">
        <v>1</v>
      </c>
      <c r="AA239" s="28"/>
      <c r="AB239" s="28">
        <f>+COUNTIFS(Causales[Causal Homologada],Causales[[#This Row],[Causal Homologada]])</f>
        <v>37</v>
      </c>
      <c r="AC239" s="28"/>
      <c r="AD239" s="28">
        <f>+COUNTIFS(Causales[Causal Homologada],Causales[[#This Row],[Causal Homologada]],Causales[Ranking],1,Causales[Dinámica],Causales[[#This Row],[Dinámica]])</f>
        <v>8</v>
      </c>
      <c r="AE239" s="28">
        <f>+COUNTIFS(Causales[Causal Homologada],Causales[[#This Row],[Causal Homologada]],Causales[Ranking],2,Causales[Dinámica],Causales[[#This Row],[Dinámica]])</f>
        <v>4</v>
      </c>
      <c r="AF239" s="28">
        <f>+Causales[[#This Row],[Conteo Rank]]*1+Causales[[#This Row],[Conteo Rank2]]*0.5</f>
        <v>10</v>
      </c>
      <c r="AG239" s="28">
        <f>+Causales[[#This Row],[Conteo Rank 1+2]]*0.8+Causales[[#This Row],[Puntaje Total]]*0.2</f>
        <v>11.6</v>
      </c>
      <c r="AH239" s="28">
        <f>+_xlfn.PERCENTRANK.INC(Causales[Puntaje Ponderado],Causales[[#This Row],[Puntaje Ponderado]],3)</f>
        <v>0.59099999999999997</v>
      </c>
      <c r="AI239" s="49" t="str">
        <f>+VLOOKUP(M239,Homolgacion9[[Causal Homologada]:[Driver]],2,0)</f>
        <v>Debilidad institucional para la gestión forestal y ausencia de ley sectorial forestal y otras leyes asociadas a la gestión del sector</v>
      </c>
      <c r="AJ239" s="2" t="str">
        <f t="shared" si="12"/>
        <v>Media</v>
      </c>
    </row>
    <row r="240" spans="2:36" x14ac:dyDescent="0.2">
      <c r="B240" s="1" t="s">
        <v>46</v>
      </c>
      <c r="C240" s="1" t="s">
        <v>34</v>
      </c>
      <c r="D240" s="1" t="str">
        <f>+VLOOKUP(F240,'DIV REGIONAL'!$F$4:$H$37,2,0)</f>
        <v>NORTE</v>
      </c>
      <c r="E240" s="1" t="str">
        <f>+VLOOKUP(F240,'DIV REGIONAL'!$F$4:$H$37,3,0)</f>
        <v>IV. CIBAO NOROESTE</v>
      </c>
      <c r="F240" s="1" t="s">
        <v>102</v>
      </c>
      <c r="G240" s="2">
        <v>6</v>
      </c>
      <c r="H240" s="1" t="s">
        <v>54</v>
      </c>
      <c r="I240" s="46" t="s">
        <v>858</v>
      </c>
      <c r="J240" s="2">
        <v>4</v>
      </c>
      <c r="K240" s="1" t="s">
        <v>15</v>
      </c>
      <c r="L240" s="1" t="s">
        <v>17</v>
      </c>
      <c r="M240" s="10" t="str">
        <f>+VLOOKUP(L240,Homolgacion9[[Causal]:[Causal Homologada]],2,0)</f>
        <v>Debilidad en las Políticas Públicas</v>
      </c>
      <c r="N240" s="47" t="str">
        <f>+Causales[[#This Row],[Provincia]]&amp;Causales[[#This Row],[Dinámica]]&amp;Causales[[#This Row],[Causal Homologada]]</f>
        <v>Monte CristiCausas IndirectasDebilidad en las Políticas Públicas</v>
      </c>
      <c r="O240" s="8">
        <v>3</v>
      </c>
      <c r="P240" s="8">
        <v>3</v>
      </c>
      <c r="Q240" s="8">
        <v>3</v>
      </c>
      <c r="R240" s="8">
        <v>4</v>
      </c>
      <c r="S240" s="8"/>
      <c r="T240" s="8"/>
      <c r="U240" s="8"/>
      <c r="V240" s="8"/>
      <c r="W240" s="8"/>
      <c r="X240" s="8">
        <f t="shared" si="11"/>
        <v>13</v>
      </c>
      <c r="Y240" s="39">
        <f t="shared" si="13"/>
        <v>3.25</v>
      </c>
      <c r="Z240" s="35">
        <v>6</v>
      </c>
      <c r="AA240" s="28"/>
      <c r="AB240" s="28">
        <f>+COUNTIFS(Causales[Causal Homologada],Causales[[#This Row],[Causal Homologada]])</f>
        <v>50</v>
      </c>
      <c r="AC240" s="28"/>
      <c r="AD240" s="28">
        <f>+COUNTIFS(Causales[Causal Homologada],Causales[[#This Row],[Causal Homologada]],Causales[Ranking],1,Causales[Dinámica],Causales[[#This Row],[Dinámica]])</f>
        <v>8</v>
      </c>
      <c r="AE240" s="28">
        <f>+COUNTIFS(Causales[Causal Homologada],Causales[[#This Row],[Causal Homologada]],Causales[Ranking],2,Causales[Dinámica],Causales[[#This Row],[Dinámica]])</f>
        <v>8</v>
      </c>
      <c r="AF240" s="28">
        <f>+Causales[[#This Row],[Conteo Rank]]*1+Causales[[#This Row],[Conteo Rank2]]*0.5</f>
        <v>12</v>
      </c>
      <c r="AG240" s="28">
        <f>+Causales[[#This Row],[Conteo Rank 1+2]]*0.8+Causales[[#This Row],[Puntaje Total]]*0.2</f>
        <v>12.200000000000001</v>
      </c>
      <c r="AH240" s="28">
        <f>+_xlfn.PERCENTRANK.INC(Causales[Puntaje Ponderado],Causales[[#This Row],[Puntaje Ponderado]],3)</f>
        <v>0.64900000000000002</v>
      </c>
      <c r="AI240" s="49" t="str">
        <f>+VLOOKUP(M240,Homolgacion9[[Causal Homologada]:[Driver]],2,0)</f>
        <v>Debilidad institucional para la gestión forestal y ausencia de ley sectorial forestal y otras leyes asociadas a la gestión del sector</v>
      </c>
      <c r="AJ240" s="2" t="str">
        <f t="shared" si="12"/>
        <v>Alta</v>
      </c>
    </row>
    <row r="241" spans="2:36" x14ac:dyDescent="0.2">
      <c r="B241" s="1" t="s">
        <v>46</v>
      </c>
      <c r="C241" s="1" t="s">
        <v>34</v>
      </c>
      <c r="D241" s="1" t="str">
        <f>+VLOOKUP(F241,'DIV REGIONAL'!$F$4:$H$37,2,0)</f>
        <v>NORTE</v>
      </c>
      <c r="E241" s="1" t="str">
        <f>+VLOOKUP(F241,'DIV REGIONAL'!$F$4:$H$37,3,0)</f>
        <v>IV. CIBAO NOROESTE</v>
      </c>
      <c r="F241" s="1" t="s">
        <v>102</v>
      </c>
      <c r="G241" s="2">
        <v>6</v>
      </c>
      <c r="H241" s="1" t="s">
        <v>54</v>
      </c>
      <c r="I241" s="46" t="s">
        <v>858</v>
      </c>
      <c r="J241" s="2">
        <v>4</v>
      </c>
      <c r="K241" s="1" t="s">
        <v>15</v>
      </c>
      <c r="L241" s="1" t="s">
        <v>18</v>
      </c>
      <c r="M241" s="10" t="str">
        <f>+VLOOKUP(L241,Homolgacion9[[Causal]:[Causal Homologada]],2,0)</f>
        <v>Turismo: Expansión del área turística</v>
      </c>
      <c r="N241" s="47" t="str">
        <f>+Causales[[#This Row],[Provincia]]&amp;Causales[[#This Row],[Dinámica]]&amp;Causales[[#This Row],[Causal Homologada]]</f>
        <v>Monte CristiCausas IndirectasTurismo: Expansión del área turística</v>
      </c>
      <c r="O241" s="8">
        <v>2</v>
      </c>
      <c r="P241" s="8">
        <v>3</v>
      </c>
      <c r="Q241" s="8">
        <v>2</v>
      </c>
      <c r="R241" s="8">
        <v>3</v>
      </c>
      <c r="S241" s="8"/>
      <c r="T241" s="8"/>
      <c r="U241" s="8"/>
      <c r="V241" s="8"/>
      <c r="W241" s="8"/>
      <c r="X241" s="8">
        <f t="shared" si="11"/>
        <v>10</v>
      </c>
      <c r="Y241" s="39">
        <f t="shared" si="13"/>
        <v>2.5</v>
      </c>
      <c r="Z241" s="35">
        <v>7</v>
      </c>
      <c r="AA241" s="28"/>
      <c r="AB241" s="28">
        <f>+COUNTIFS(Causales[Causal Homologada],Causales[[#This Row],[Causal Homologada]])</f>
        <v>30</v>
      </c>
      <c r="AC241" s="28"/>
      <c r="AD241" s="28">
        <f>+COUNTIFS(Causales[Causal Homologada],Causales[[#This Row],[Causal Homologada]],Causales[Ranking],1,Causales[Dinámica],Causales[[#This Row],[Dinámica]])</f>
        <v>0</v>
      </c>
      <c r="AE241" s="28">
        <f>+COUNTIFS(Causales[Causal Homologada],Causales[[#This Row],[Causal Homologada]],Causales[Ranking],2,Causales[Dinámica],Causales[[#This Row],[Dinámica]])</f>
        <v>3</v>
      </c>
      <c r="AF241" s="28">
        <f>+Causales[[#This Row],[Conteo Rank]]*1+Causales[[#This Row],[Conteo Rank2]]*0.5</f>
        <v>1.5</v>
      </c>
      <c r="AG241" s="28">
        <f>+Causales[[#This Row],[Conteo Rank 1+2]]*0.8+Causales[[#This Row],[Puntaje Total]]*0.2</f>
        <v>3.2</v>
      </c>
      <c r="AH241" s="28">
        <f>+_xlfn.PERCENTRANK.INC(Causales[Puntaje Ponderado],Causales[[#This Row],[Puntaje Ponderado]],3)</f>
        <v>0.09</v>
      </c>
      <c r="AI241" s="49" t="str">
        <f>+VLOOKUP(M241,Homolgacion9[[Causal Homologada]:[Driver]],2,0)</f>
        <v>Expansión de infraestructura productiva de tipo urbana, vial e industrial</v>
      </c>
      <c r="AJ241" s="2" t="str">
        <f t="shared" si="12"/>
        <v>Muy Baja</v>
      </c>
    </row>
    <row r="242" spans="2:36" x14ac:dyDescent="0.2">
      <c r="B242" s="1" t="s">
        <v>46</v>
      </c>
      <c r="C242" s="1" t="s">
        <v>34</v>
      </c>
      <c r="D242" s="1" t="str">
        <f>+VLOOKUP(F242,'DIV REGIONAL'!$F$4:$H$37,2,0)</f>
        <v>NORTE</v>
      </c>
      <c r="E242" s="1" t="str">
        <f>+VLOOKUP(F242,'DIV REGIONAL'!$F$4:$H$37,3,0)</f>
        <v>IV. CIBAO NOROESTE</v>
      </c>
      <c r="F242" s="1" t="s">
        <v>102</v>
      </c>
      <c r="G242" s="2">
        <v>6</v>
      </c>
      <c r="H242" s="1" t="s">
        <v>54</v>
      </c>
      <c r="I242" s="46" t="s">
        <v>858</v>
      </c>
      <c r="J242" s="2">
        <v>4</v>
      </c>
      <c r="K242" s="1" t="s">
        <v>15</v>
      </c>
      <c r="L242" s="1" t="s">
        <v>19</v>
      </c>
      <c r="M242" s="10" t="str">
        <f>+VLOOKUP(L242,Homolgacion9[[Causal]:[Causal Homologada]],2,0)</f>
        <v>Informalidad Mercado Leña/Carbón</v>
      </c>
      <c r="N242" s="47" t="str">
        <f>+Causales[[#This Row],[Provincia]]&amp;Causales[[#This Row],[Dinámica]]&amp;Causales[[#This Row],[Causal Homologada]]</f>
        <v>Monte CristiCausas IndirectasInformalidad Mercado Leña/Carbón</v>
      </c>
      <c r="O242" s="8">
        <v>5</v>
      </c>
      <c r="P242" s="8">
        <v>4</v>
      </c>
      <c r="Q242" s="8">
        <v>4</v>
      </c>
      <c r="R242" s="8">
        <v>4</v>
      </c>
      <c r="S242" s="8"/>
      <c r="T242" s="8"/>
      <c r="U242" s="8"/>
      <c r="V242" s="8"/>
      <c r="W242" s="8"/>
      <c r="X242" s="8">
        <f t="shared" si="11"/>
        <v>17</v>
      </c>
      <c r="Y242" s="39">
        <f t="shared" si="13"/>
        <v>4.25</v>
      </c>
      <c r="Z242" s="35">
        <v>2</v>
      </c>
      <c r="AA242" s="28"/>
      <c r="AB242" s="28">
        <f>+COUNTIFS(Causales[Causal Homologada],Causales[[#This Row],[Causal Homologada]])</f>
        <v>29</v>
      </c>
      <c r="AC242" s="28"/>
      <c r="AD242" s="28">
        <f>+COUNTIFS(Causales[Causal Homologada],Causales[[#This Row],[Causal Homologada]],Causales[Ranking],1,Causales[Dinámica],Causales[[#This Row],[Dinámica]])</f>
        <v>5</v>
      </c>
      <c r="AE242" s="28">
        <f>+COUNTIFS(Causales[Causal Homologada],Causales[[#This Row],[Causal Homologada]],Causales[Ranking],2,Causales[Dinámica],Causales[[#This Row],[Dinámica]])</f>
        <v>8</v>
      </c>
      <c r="AF242" s="28">
        <f>+Causales[[#This Row],[Conteo Rank]]*1+Causales[[#This Row],[Conteo Rank2]]*0.5</f>
        <v>9</v>
      </c>
      <c r="AG242" s="28">
        <f>+Causales[[#This Row],[Conteo Rank 1+2]]*0.8+Causales[[#This Row],[Puntaje Total]]*0.2</f>
        <v>10.600000000000001</v>
      </c>
      <c r="AH242" s="28">
        <f>+_xlfn.PERCENTRANK.INC(Causales[Puntaje Ponderado],Causales[[#This Row],[Puntaje Ponderado]],3)</f>
        <v>0.5</v>
      </c>
      <c r="AI242" s="49" t="str">
        <f>+VLOOKUP(M242,Homolgacion9[[Causal Homologada]:[Driver]],2,0)</f>
        <v>Manejo y uso insustentable de las tierras forestales</v>
      </c>
      <c r="AJ242" s="2" t="str">
        <f t="shared" si="12"/>
        <v>Media</v>
      </c>
    </row>
    <row r="243" spans="2:36" x14ac:dyDescent="0.2">
      <c r="B243" s="1" t="s">
        <v>46</v>
      </c>
      <c r="C243" s="1" t="s">
        <v>34</v>
      </c>
      <c r="D243" s="1" t="str">
        <f>+VLOOKUP(F243,'DIV REGIONAL'!$F$4:$H$37,2,0)</f>
        <v>NORTE</v>
      </c>
      <c r="E243" s="1" t="str">
        <f>+VLOOKUP(F243,'DIV REGIONAL'!$F$4:$H$37,3,0)</f>
        <v>IV. CIBAO NOROESTE</v>
      </c>
      <c r="F243" s="1" t="s">
        <v>102</v>
      </c>
      <c r="G243" s="2">
        <v>6</v>
      </c>
      <c r="H243" s="1" t="s">
        <v>54</v>
      </c>
      <c r="I243" s="46" t="s">
        <v>858</v>
      </c>
      <c r="J243" s="2">
        <v>4</v>
      </c>
      <c r="K243" s="1" t="s">
        <v>15</v>
      </c>
      <c r="L243" s="1" t="s">
        <v>125</v>
      </c>
      <c r="M243" s="10" t="str">
        <f>+VLOOKUP(L243,Homolgacion9[[Causal]:[Causal Homologada]],2,0)</f>
        <v>Pobreza -Desempleo</v>
      </c>
      <c r="N243" s="47" t="str">
        <f>+Causales[[#This Row],[Provincia]]&amp;Causales[[#This Row],[Dinámica]]&amp;Causales[[#This Row],[Causal Homologada]]</f>
        <v>Monte CristiCausas IndirectasPobreza -Desempleo</v>
      </c>
      <c r="O243" s="8">
        <v>4</v>
      </c>
      <c r="P243" s="8">
        <v>3</v>
      </c>
      <c r="Q243" s="8">
        <v>3</v>
      </c>
      <c r="R243" s="8">
        <v>4</v>
      </c>
      <c r="S243" s="8"/>
      <c r="T243" s="8"/>
      <c r="U243" s="8"/>
      <c r="V243" s="8"/>
      <c r="W243" s="8"/>
      <c r="X243" s="8">
        <f t="shared" si="11"/>
        <v>14</v>
      </c>
      <c r="Y243" s="39">
        <f t="shared" si="13"/>
        <v>3.5</v>
      </c>
      <c r="Z243" s="35">
        <v>5</v>
      </c>
      <c r="AA243" s="28"/>
      <c r="AB243" s="28">
        <f>+COUNTIFS(Causales[Causal Homologada],Causales[[#This Row],[Causal Homologada]])</f>
        <v>25</v>
      </c>
      <c r="AC243" s="28"/>
      <c r="AD243" s="28">
        <f>+COUNTIFS(Causales[Causal Homologada],Causales[[#This Row],[Causal Homologada]],Causales[Ranking],1,Causales[Dinámica],Causales[[#This Row],[Dinámica]])</f>
        <v>2</v>
      </c>
      <c r="AE243" s="28">
        <f>+COUNTIFS(Causales[Causal Homologada],Causales[[#This Row],[Causal Homologada]],Causales[Ranking],2,Causales[Dinámica],Causales[[#This Row],[Dinámica]])</f>
        <v>4</v>
      </c>
      <c r="AF243" s="28">
        <f>+Causales[[#This Row],[Conteo Rank]]*1+Causales[[#This Row],[Conteo Rank2]]*0.5</f>
        <v>4</v>
      </c>
      <c r="AG243" s="28">
        <f>+Causales[[#This Row],[Conteo Rank 1+2]]*0.8+Causales[[#This Row],[Puntaje Total]]*0.2</f>
        <v>6</v>
      </c>
      <c r="AH243" s="28">
        <f>+_xlfn.PERCENTRANK.INC(Causales[Puntaje Ponderado],Causales[[#This Row],[Puntaje Ponderado]],3)</f>
        <v>0.27200000000000002</v>
      </c>
      <c r="AI243" s="49" t="str">
        <f>+VLOOKUP(M243,Homolgacion9[[Causal Homologada]:[Driver]],2,0)</f>
        <v>Pobreza e Inequidad Social</v>
      </c>
      <c r="AJ243" s="2" t="str">
        <f t="shared" si="12"/>
        <v>Baja</v>
      </c>
    </row>
    <row r="244" spans="2:36" x14ac:dyDescent="0.2">
      <c r="B244" s="1" t="s">
        <v>46</v>
      </c>
      <c r="C244" s="1" t="s">
        <v>34</v>
      </c>
      <c r="D244" s="1" t="str">
        <f>+VLOOKUP(F244,'DIV REGIONAL'!$F$4:$H$37,2,0)</f>
        <v>NORTE</v>
      </c>
      <c r="E244" s="1" t="str">
        <f>+VLOOKUP(F244,'DIV REGIONAL'!$F$4:$H$37,3,0)</f>
        <v>IV. CIBAO NOROESTE</v>
      </c>
      <c r="F244" s="1" t="s">
        <v>102</v>
      </c>
      <c r="G244" s="2">
        <v>6</v>
      </c>
      <c r="H244" s="1" t="s">
        <v>54</v>
      </c>
      <c r="I244" s="46" t="s">
        <v>858</v>
      </c>
      <c r="J244" s="2">
        <v>4</v>
      </c>
      <c r="K244" s="1" t="s">
        <v>15</v>
      </c>
      <c r="L244" s="1" t="s">
        <v>148</v>
      </c>
      <c r="M244" s="10" t="str">
        <f>+VLOOKUP(L244,Homolgacion9[[Causal]:[Causal Homologada]],2,0)</f>
        <v>Débil Educación Ambiental</v>
      </c>
      <c r="N244" s="47" t="str">
        <f>+Causales[[#This Row],[Provincia]]&amp;Causales[[#This Row],[Dinámica]]&amp;Causales[[#This Row],[Causal Homologada]]</f>
        <v>Monte CristiCausas IndirectasDébil Educación Ambiental</v>
      </c>
      <c r="O244" s="8">
        <v>4</v>
      </c>
      <c r="P244" s="8">
        <v>4</v>
      </c>
      <c r="Q244" s="8">
        <v>4</v>
      </c>
      <c r="R244" s="8">
        <v>4</v>
      </c>
      <c r="S244" s="8"/>
      <c r="T244" s="8"/>
      <c r="U244" s="8"/>
      <c r="V244" s="8"/>
      <c r="W244" s="8"/>
      <c r="X244" s="8">
        <f t="shared" si="11"/>
        <v>16</v>
      </c>
      <c r="Y244" s="39">
        <f t="shared" si="13"/>
        <v>4</v>
      </c>
      <c r="Z244" s="35">
        <v>3</v>
      </c>
      <c r="AA244" s="28"/>
      <c r="AB244" s="28">
        <f>+COUNTIFS(Causales[Causal Homologada],Causales[[#This Row],[Causal Homologada]])</f>
        <v>17</v>
      </c>
      <c r="AC244" s="28"/>
      <c r="AD244" s="28">
        <f>+COUNTIFS(Causales[Causal Homologada],Causales[[#This Row],[Causal Homologada]],Causales[Ranking],1,Causales[Dinámica],Causales[[#This Row],[Dinámica]])</f>
        <v>5</v>
      </c>
      <c r="AE244" s="28">
        <f>+COUNTIFS(Causales[Causal Homologada],Causales[[#This Row],[Causal Homologada]],Causales[Ranking],2,Causales[Dinámica],Causales[[#This Row],[Dinámica]])</f>
        <v>7</v>
      </c>
      <c r="AF244" s="28">
        <f>+Causales[[#This Row],[Conteo Rank]]*1+Causales[[#This Row],[Conteo Rank2]]*0.5</f>
        <v>8.5</v>
      </c>
      <c r="AG244" s="28">
        <f>+Causales[[#This Row],[Conteo Rank 1+2]]*0.8+Causales[[#This Row],[Puntaje Total]]*0.2</f>
        <v>10</v>
      </c>
      <c r="AH244" s="28">
        <f>+_xlfn.PERCENTRANK.INC(Causales[Puntaje Ponderado],Causales[[#This Row],[Puntaje Ponderado]],3)</f>
        <v>0.46500000000000002</v>
      </c>
      <c r="AI244" s="49" t="str">
        <f>+VLOOKUP(M244,Homolgacion9[[Causal Homologada]:[Driver]],2,0)</f>
        <v>Débil Educación Ambiental</v>
      </c>
      <c r="AJ244" s="2" t="str">
        <f t="shared" si="12"/>
        <v>Media</v>
      </c>
    </row>
    <row r="245" spans="2:36" x14ac:dyDescent="0.2">
      <c r="B245" s="1" t="s">
        <v>46</v>
      </c>
      <c r="C245" s="1" t="s">
        <v>34</v>
      </c>
      <c r="D245" s="1" t="str">
        <f>+VLOOKUP(F245,'DIV REGIONAL'!$F$4:$H$37,2,0)</f>
        <v>NORTE</v>
      </c>
      <c r="E245" s="1" t="str">
        <f>+VLOOKUP(F245,'DIV REGIONAL'!$F$4:$H$37,3,0)</f>
        <v>IV. CIBAO NOROESTE</v>
      </c>
      <c r="F245" s="1" t="s">
        <v>102</v>
      </c>
      <c r="G245" s="2">
        <v>6</v>
      </c>
      <c r="H245" s="1" t="s">
        <v>54</v>
      </c>
      <c r="I245" s="46" t="s">
        <v>858</v>
      </c>
      <c r="J245" s="2">
        <v>4</v>
      </c>
      <c r="K245" s="1" t="s">
        <v>15</v>
      </c>
      <c r="L245" s="1" t="s">
        <v>149</v>
      </c>
      <c r="M245" s="10" t="str">
        <f>+VLOOKUP(L245,Homolgacion9[[Causal]:[Causal Homologada]],2,0)</f>
        <v>Dinámica Migratoria</v>
      </c>
      <c r="N245" s="47" t="str">
        <f>+Causales[[#This Row],[Provincia]]&amp;Causales[[#This Row],[Dinámica]]&amp;Causales[[#This Row],[Causal Homologada]]</f>
        <v>Monte CristiCausas IndirectasDinámica Migratoria</v>
      </c>
      <c r="O245" s="8">
        <v>4</v>
      </c>
      <c r="P245" s="8">
        <v>3</v>
      </c>
      <c r="Q245" s="8">
        <v>4</v>
      </c>
      <c r="R245" s="8">
        <v>4</v>
      </c>
      <c r="S245" s="8"/>
      <c r="T245" s="8"/>
      <c r="U245" s="8"/>
      <c r="V245" s="8"/>
      <c r="W245" s="8"/>
      <c r="X245" s="8">
        <f t="shared" si="11"/>
        <v>15</v>
      </c>
      <c r="Y245" s="39">
        <f t="shared" si="13"/>
        <v>3.75</v>
      </c>
      <c r="Z245" s="35">
        <v>4</v>
      </c>
      <c r="AA245" s="28"/>
      <c r="AB245" s="28">
        <f>+COUNTIFS(Causales[Causal Homologada],Causales[[#This Row],[Causal Homologada]])</f>
        <v>21</v>
      </c>
      <c r="AC245" s="28"/>
      <c r="AD245" s="28">
        <f>+COUNTIFS(Causales[Causal Homologada],Causales[[#This Row],[Causal Homologada]],Causales[Ranking],1,Causales[Dinámica],Causales[[#This Row],[Dinámica]])</f>
        <v>6</v>
      </c>
      <c r="AE245" s="28">
        <f>+COUNTIFS(Causales[Causal Homologada],Causales[[#This Row],[Causal Homologada]],Causales[Ranking],2,Causales[Dinámica],Causales[[#This Row],[Dinámica]])</f>
        <v>3</v>
      </c>
      <c r="AF245" s="28">
        <f>+Causales[[#This Row],[Conteo Rank]]*1+Causales[[#This Row],[Conteo Rank2]]*0.5</f>
        <v>7.5</v>
      </c>
      <c r="AG245" s="28">
        <f>+Causales[[#This Row],[Conteo Rank 1+2]]*0.8+Causales[[#This Row],[Puntaje Total]]*0.2</f>
        <v>9</v>
      </c>
      <c r="AH245" s="28">
        <f>+_xlfn.PERCENTRANK.INC(Causales[Puntaje Ponderado],Causales[[#This Row],[Puntaje Ponderado]],3)</f>
        <v>0.41899999999999998</v>
      </c>
      <c r="AI245" s="49" t="str">
        <f>+VLOOKUP(M245,Homolgacion9[[Causal Homologada]:[Driver]],2,0)</f>
        <v>Insidencia sobre los Recursos Forestales debido a la elevada migración ilegal de origen internacional</v>
      </c>
      <c r="AJ245" s="2" t="str">
        <f t="shared" si="12"/>
        <v>Media</v>
      </c>
    </row>
    <row r="246" spans="2:36" x14ac:dyDescent="0.2">
      <c r="B246" s="6" t="s">
        <v>47</v>
      </c>
      <c r="C246" s="6" t="s">
        <v>36</v>
      </c>
      <c r="D246" s="6" t="str">
        <f>+VLOOKUP(F246,'DIV REGIONAL'!$F$4:$H$37,2,0)</f>
        <v>SURESTE</v>
      </c>
      <c r="E246" s="6" t="str">
        <f>+VLOOKUP(F246,'DIV REGIONAL'!$F$4:$H$37,3,0)</f>
        <v>X. OZAMA O METROPOLITANA</v>
      </c>
      <c r="F246" s="6" t="s">
        <v>36</v>
      </c>
      <c r="G246" s="7">
        <v>1</v>
      </c>
      <c r="H246" s="6" t="s">
        <v>59</v>
      </c>
      <c r="I246" s="46" t="s">
        <v>859</v>
      </c>
      <c r="J246" s="7">
        <v>5</v>
      </c>
      <c r="K246" s="6" t="s">
        <v>3</v>
      </c>
      <c r="L246" s="6" t="s">
        <v>4</v>
      </c>
      <c r="M246" s="10" t="str">
        <f>+VLOOKUP(L246,Homolgacion9[[Causal]:[Causal Homologada]],2,0)</f>
        <v>Agricultura Comercial</v>
      </c>
      <c r="N246" s="47" t="str">
        <f>+Causales[[#This Row],[Provincia]]&amp;Causales[[#This Row],[Dinámica]]&amp;Causales[[#This Row],[Causal Homologada]]</f>
        <v>Santo DomingoDeforestaciónAgricultura Comercial</v>
      </c>
      <c r="O246" s="7">
        <v>3</v>
      </c>
      <c r="P246" s="7">
        <v>4</v>
      </c>
      <c r="Q246" s="7">
        <v>3</v>
      </c>
      <c r="R246" s="7">
        <v>3</v>
      </c>
      <c r="S246" s="7">
        <v>4</v>
      </c>
      <c r="T246" s="7"/>
      <c r="U246" s="7"/>
      <c r="V246" s="7"/>
      <c r="W246" s="7"/>
      <c r="X246" s="7">
        <f t="shared" si="11"/>
        <v>17</v>
      </c>
      <c r="Y246" s="38">
        <f t="shared" si="13"/>
        <v>3.4</v>
      </c>
      <c r="Z246" s="32">
        <v>2</v>
      </c>
      <c r="AA246" s="28"/>
      <c r="AB246" s="28">
        <f>+COUNTIFS(Causales[Causal Homologada],Causales[[#This Row],[Causal Homologada]])</f>
        <v>30</v>
      </c>
      <c r="AC246" s="28"/>
      <c r="AD246" s="28">
        <f>+COUNTIFS(Causales[Causal Homologada],Causales[[#This Row],[Causal Homologada]],Causales[Ranking],1,Causales[Dinámica],Causales[[#This Row],[Dinámica]])</f>
        <v>7</v>
      </c>
      <c r="AE246" s="28">
        <f>+COUNTIFS(Causales[Causal Homologada],Causales[[#This Row],[Causal Homologada]],Causales[Ranking],2,Causales[Dinámica],Causales[[#This Row],[Dinámica]])</f>
        <v>9</v>
      </c>
      <c r="AF246" s="28">
        <f>+Causales[[#This Row],[Conteo Rank]]*1+Causales[[#This Row],[Conteo Rank2]]*0.5</f>
        <v>11.5</v>
      </c>
      <c r="AG246" s="28">
        <f>+Causales[[#This Row],[Conteo Rank 1+2]]*0.8+Causales[[#This Row],[Puntaje Total]]*0.2</f>
        <v>12.600000000000001</v>
      </c>
      <c r="AH246" s="28">
        <f>+_xlfn.PERCENTRANK.INC(Causales[Puntaje Ponderado],Causales[[#This Row],[Puntaje Ponderado]],3)</f>
        <v>0.68300000000000005</v>
      </c>
      <c r="AI246" s="49" t="str">
        <f>+VLOOKUP(M246,Homolgacion9[[Causal Homologada]:[Driver]],2,0)</f>
        <v>Manejo y uso insustentable de las tierras para producción agrícola</v>
      </c>
      <c r="AJ246" s="2" t="str">
        <f t="shared" si="12"/>
        <v>Alta</v>
      </c>
    </row>
    <row r="247" spans="2:36" x14ac:dyDescent="0.2">
      <c r="B247" s="1" t="s">
        <v>47</v>
      </c>
      <c r="C247" s="1" t="s">
        <v>36</v>
      </c>
      <c r="D247" s="1" t="str">
        <f>+VLOOKUP(F247,'DIV REGIONAL'!$F$4:$H$37,2,0)</f>
        <v>SURESTE</v>
      </c>
      <c r="E247" s="1" t="str">
        <f>+VLOOKUP(F247,'DIV REGIONAL'!$F$4:$H$37,3,0)</f>
        <v>X. OZAMA O METROPOLITANA</v>
      </c>
      <c r="F247" s="1" t="s">
        <v>36</v>
      </c>
      <c r="G247" s="2">
        <v>1</v>
      </c>
      <c r="H247" s="1" t="s">
        <v>59</v>
      </c>
      <c r="I247" s="46" t="s">
        <v>859</v>
      </c>
      <c r="J247" s="2">
        <v>5</v>
      </c>
      <c r="K247" s="1" t="s">
        <v>3</v>
      </c>
      <c r="L247" s="16" t="s">
        <v>5</v>
      </c>
      <c r="M247" s="10" t="str">
        <f>+VLOOKUP(L247,Homolgacion9[[Causal]:[Causal Homologada]],2,0)</f>
        <v>Agricultura migratoria/subsistencia</v>
      </c>
      <c r="N247" s="47" t="str">
        <f>+Causales[[#This Row],[Provincia]]&amp;Causales[[#This Row],[Dinámica]]&amp;Causales[[#This Row],[Causal Homologada]]</f>
        <v>Santo DomingoDeforestaciónAgricultura migratoria/subsistencia</v>
      </c>
      <c r="O247" s="17">
        <v>1</v>
      </c>
      <c r="P247" s="17">
        <v>2</v>
      </c>
      <c r="Q247" s="17">
        <v>2</v>
      </c>
      <c r="R247" s="17">
        <v>2</v>
      </c>
      <c r="S247" s="17">
        <v>2</v>
      </c>
      <c r="T247" s="17"/>
      <c r="U247" s="17"/>
      <c r="V247" s="17"/>
      <c r="W247" s="17"/>
      <c r="X247" s="17">
        <f t="shared" si="11"/>
        <v>9</v>
      </c>
      <c r="Y247" s="41">
        <f t="shared" si="13"/>
        <v>1.8</v>
      </c>
      <c r="Z247" s="33">
        <v>6</v>
      </c>
      <c r="AA247" s="28"/>
      <c r="AB247" s="28">
        <f>+COUNTIFS(Causales[Causal Homologada],Causales[[#This Row],[Causal Homologada]])</f>
        <v>37</v>
      </c>
      <c r="AC247" s="28"/>
      <c r="AD247" s="28">
        <f>+COUNTIFS(Causales[Causal Homologada],Causales[[#This Row],[Causal Homologada]],Causales[Ranking],1,Causales[Dinámica],Causales[[#This Row],[Dinámica]])</f>
        <v>3</v>
      </c>
      <c r="AE247" s="28">
        <f>+COUNTIFS(Causales[Causal Homologada],Causales[[#This Row],[Causal Homologada]],Causales[Ranking],2,Causales[Dinámica],Causales[[#This Row],[Dinámica]])</f>
        <v>11</v>
      </c>
      <c r="AF247" s="28">
        <f>+Causales[[#This Row],[Conteo Rank]]*1+Causales[[#This Row],[Conteo Rank2]]*0.5</f>
        <v>8.5</v>
      </c>
      <c r="AG247" s="28">
        <f>+Causales[[#This Row],[Conteo Rank 1+2]]*0.8+Causales[[#This Row],[Puntaje Total]]*0.2</f>
        <v>8.6000000000000014</v>
      </c>
      <c r="AH247" s="28">
        <f>+_xlfn.PERCENTRANK.INC(Causales[Puntaje Ponderado],Causales[[#This Row],[Puntaje Ponderado]],3)</f>
        <v>0.39500000000000002</v>
      </c>
      <c r="AI247" s="49" t="str">
        <f>+VLOOKUP(M247,Homolgacion9[[Causal Homologada]:[Driver]],2,0)</f>
        <v>Manejo y uso insustentable de las tierras para producción agrícola</v>
      </c>
      <c r="AJ247" s="2" t="str">
        <f t="shared" si="12"/>
        <v>Baja</v>
      </c>
    </row>
    <row r="248" spans="2:36" x14ac:dyDescent="0.2">
      <c r="B248" s="1" t="s">
        <v>47</v>
      </c>
      <c r="C248" s="1" t="s">
        <v>36</v>
      </c>
      <c r="D248" s="1" t="str">
        <f>+VLOOKUP(F248,'DIV REGIONAL'!$F$4:$H$37,2,0)</f>
        <v>SURESTE</v>
      </c>
      <c r="E248" s="1" t="str">
        <f>+VLOOKUP(F248,'DIV REGIONAL'!$F$4:$H$37,3,0)</f>
        <v>X. OZAMA O METROPOLITANA</v>
      </c>
      <c r="F248" s="1" t="s">
        <v>36</v>
      </c>
      <c r="G248" s="2">
        <v>1</v>
      </c>
      <c r="H248" s="1" t="s">
        <v>59</v>
      </c>
      <c r="I248" s="46" t="s">
        <v>859</v>
      </c>
      <c r="J248" s="2">
        <v>5</v>
      </c>
      <c r="K248" s="1" t="s">
        <v>3</v>
      </c>
      <c r="L248" s="16" t="s">
        <v>6</v>
      </c>
      <c r="M248" s="10" t="str">
        <f>+VLOOKUP(L248,Homolgacion9[[Causal]:[Causal Homologada]],2,0)</f>
        <v xml:space="preserve">Tala Ilegal de Bosque Natural </v>
      </c>
      <c r="N248" s="47" t="str">
        <f>+Causales[[#This Row],[Provincia]]&amp;Causales[[#This Row],[Dinámica]]&amp;Causales[[#This Row],[Causal Homologada]]</f>
        <v xml:space="preserve">Santo DomingoDeforestaciónTala Ilegal de Bosque Natural </v>
      </c>
      <c r="O248" s="17">
        <v>4</v>
      </c>
      <c r="P248" s="17">
        <v>5</v>
      </c>
      <c r="Q248" s="17">
        <v>3</v>
      </c>
      <c r="R248" s="17">
        <v>3</v>
      </c>
      <c r="S248" s="17">
        <v>3</v>
      </c>
      <c r="T248" s="17"/>
      <c r="U248" s="17"/>
      <c r="V248" s="17"/>
      <c r="W248" s="17"/>
      <c r="X248" s="17">
        <f t="shared" si="11"/>
        <v>18</v>
      </c>
      <c r="Y248" s="41">
        <f t="shared" si="13"/>
        <v>3.6</v>
      </c>
      <c r="Z248" s="33">
        <v>1</v>
      </c>
      <c r="AA248" s="28"/>
      <c r="AB248" s="28">
        <f>+COUNTIFS(Causales[Causal Homologada],Causales[[#This Row],[Causal Homologada]])</f>
        <v>34</v>
      </c>
      <c r="AC248" s="28"/>
      <c r="AD248" s="28">
        <f>+COUNTIFS(Causales[Causal Homologada],Causales[[#This Row],[Causal Homologada]],Causales[Ranking],1,Causales[Dinámica],Causales[[#This Row],[Dinámica]])</f>
        <v>10</v>
      </c>
      <c r="AE248" s="28">
        <f>+COUNTIFS(Causales[Causal Homologada],Causales[[#This Row],[Causal Homologada]],Causales[Ranking],2,Causales[Dinámica],Causales[[#This Row],[Dinámica]])</f>
        <v>3</v>
      </c>
      <c r="AF248" s="28">
        <f>+Causales[[#This Row],[Conteo Rank]]*1+Causales[[#This Row],[Conteo Rank2]]*0.5</f>
        <v>11.5</v>
      </c>
      <c r="AG248" s="28">
        <f>+Causales[[#This Row],[Conteo Rank 1+2]]*0.8+Causales[[#This Row],[Puntaje Total]]*0.2</f>
        <v>12.8</v>
      </c>
      <c r="AH248" s="28">
        <f>+_xlfn.PERCENTRANK.INC(Causales[Puntaje Ponderado],Causales[[#This Row],[Puntaje Ponderado]],3)</f>
        <v>0.69299999999999995</v>
      </c>
      <c r="AI248" s="49" t="str">
        <f>+VLOOKUP(M248,Homolgacion9[[Causal Homologada]:[Driver]],2,0)</f>
        <v>Manejo y uso insustentable de las tierras forestales</v>
      </c>
      <c r="AJ248" s="2" t="str">
        <f t="shared" si="12"/>
        <v>Alta</v>
      </c>
    </row>
    <row r="249" spans="2:36" x14ac:dyDescent="0.2">
      <c r="B249" s="1" t="s">
        <v>47</v>
      </c>
      <c r="C249" s="1" t="s">
        <v>36</v>
      </c>
      <c r="D249" s="1" t="str">
        <f>+VLOOKUP(F249,'DIV REGIONAL'!$F$4:$H$37,2,0)</f>
        <v>SURESTE</v>
      </c>
      <c r="E249" s="1" t="str">
        <f>+VLOOKUP(F249,'DIV REGIONAL'!$F$4:$H$37,3,0)</f>
        <v>X. OZAMA O METROPOLITANA</v>
      </c>
      <c r="F249" s="1" t="s">
        <v>36</v>
      </c>
      <c r="G249" s="2">
        <v>1</v>
      </c>
      <c r="H249" s="1" t="s">
        <v>59</v>
      </c>
      <c r="I249" s="46" t="s">
        <v>859</v>
      </c>
      <c r="J249" s="2">
        <v>5</v>
      </c>
      <c r="K249" s="1" t="s">
        <v>3</v>
      </c>
      <c r="L249" s="16" t="s">
        <v>7</v>
      </c>
      <c r="M249" s="10" t="str">
        <f>+VLOOKUP(L249,Homolgacion9[[Causal]:[Causal Homologada]],2,0)</f>
        <v>Infraestructura</v>
      </c>
      <c r="N249" s="47" t="str">
        <f>+Causales[[#This Row],[Provincia]]&amp;Causales[[#This Row],[Dinámica]]&amp;Causales[[#This Row],[Causal Homologada]]</f>
        <v>Santo DomingoDeforestaciónInfraestructura</v>
      </c>
      <c r="O249" s="17">
        <v>4</v>
      </c>
      <c r="P249" s="17">
        <v>2</v>
      </c>
      <c r="Q249" s="17">
        <v>2</v>
      </c>
      <c r="R249" s="17">
        <v>3</v>
      </c>
      <c r="S249" s="17">
        <v>3</v>
      </c>
      <c r="T249" s="17"/>
      <c r="U249" s="17"/>
      <c r="V249" s="17"/>
      <c r="W249" s="17"/>
      <c r="X249" s="17">
        <f t="shared" si="11"/>
        <v>14</v>
      </c>
      <c r="Y249" s="41">
        <f t="shared" si="13"/>
        <v>2.8</v>
      </c>
      <c r="Z249" s="33">
        <v>4</v>
      </c>
      <c r="AA249" s="28"/>
      <c r="AB249" s="28">
        <f>+COUNTIFS(Causales[Causal Homologada],Causales[[#This Row],[Causal Homologada]])</f>
        <v>27</v>
      </c>
      <c r="AC249" s="28"/>
      <c r="AD249" s="28">
        <f>+COUNTIFS(Causales[Causal Homologada],Causales[[#This Row],[Causal Homologada]],Causales[Ranking],1,Causales[Dinámica],Causales[[#This Row],[Dinámica]])</f>
        <v>0</v>
      </c>
      <c r="AE249" s="28">
        <f>+COUNTIFS(Causales[Causal Homologada],Causales[[#This Row],[Causal Homologada]],Causales[Ranking],2,Causales[Dinámica],Causales[[#This Row],[Dinámica]])</f>
        <v>1</v>
      </c>
      <c r="AF249" s="28">
        <f>+Causales[[#This Row],[Conteo Rank]]*1+Causales[[#This Row],[Conteo Rank2]]*0.5</f>
        <v>0.5</v>
      </c>
      <c r="AG249" s="28">
        <f>+Causales[[#This Row],[Conteo Rank 1+2]]*0.8+Causales[[#This Row],[Puntaje Total]]*0.2</f>
        <v>3.2</v>
      </c>
      <c r="AH249" s="28">
        <f>+_xlfn.PERCENTRANK.INC(Causales[Puntaje Ponderado],Causales[[#This Row],[Puntaje Ponderado]],3)</f>
        <v>0.09</v>
      </c>
      <c r="AI249" s="49" t="str">
        <f>+VLOOKUP(M249,Homolgacion9[[Causal Homologada]:[Driver]],2,0)</f>
        <v>Expansión de infraestructura productiva de tipo urbana, vial e industrial</v>
      </c>
      <c r="AJ249" s="2" t="str">
        <f t="shared" si="12"/>
        <v>Muy Baja</v>
      </c>
    </row>
    <row r="250" spans="2:36" x14ac:dyDescent="0.2">
      <c r="B250" s="1" t="s">
        <v>47</v>
      </c>
      <c r="C250" s="1" t="s">
        <v>36</v>
      </c>
      <c r="D250" s="1" t="str">
        <f>+VLOOKUP(F250,'DIV REGIONAL'!$F$4:$H$37,2,0)</f>
        <v>SURESTE</v>
      </c>
      <c r="E250" s="1" t="str">
        <f>+VLOOKUP(F250,'DIV REGIONAL'!$F$4:$H$37,3,0)</f>
        <v>X. OZAMA O METROPOLITANA</v>
      </c>
      <c r="F250" s="1" t="s">
        <v>36</v>
      </c>
      <c r="G250" s="2">
        <v>1</v>
      </c>
      <c r="H250" s="1" t="s">
        <v>59</v>
      </c>
      <c r="I250" s="46" t="s">
        <v>859</v>
      </c>
      <c r="J250" s="2">
        <v>5</v>
      </c>
      <c r="K250" s="1" t="s">
        <v>3</v>
      </c>
      <c r="L250" s="16" t="s">
        <v>127</v>
      </c>
      <c r="M250" s="10" t="str">
        <f>+VLOOKUP(L250,Homolgacion9[[Causal]:[Causal Homologada]],2,0)</f>
        <v>Agricultura migratoria/subsistencia</v>
      </c>
      <c r="N250" s="47" t="str">
        <f>+Causales[[#This Row],[Provincia]]&amp;Causales[[#This Row],[Dinámica]]&amp;Causales[[#This Row],[Causal Homologada]]</f>
        <v>Santo DomingoDeforestaciónAgricultura migratoria/subsistencia</v>
      </c>
      <c r="O250" s="17">
        <v>5</v>
      </c>
      <c r="P250" s="17">
        <v>3</v>
      </c>
      <c r="Q250" s="17">
        <v>3</v>
      </c>
      <c r="R250" s="17">
        <v>3</v>
      </c>
      <c r="S250" s="17">
        <v>3</v>
      </c>
      <c r="T250" s="17"/>
      <c r="U250" s="17"/>
      <c r="V250" s="17"/>
      <c r="W250" s="17"/>
      <c r="X250" s="17">
        <f t="shared" si="11"/>
        <v>17</v>
      </c>
      <c r="Y250" s="41">
        <f t="shared" si="13"/>
        <v>3.4</v>
      </c>
      <c r="Z250" s="33">
        <v>2</v>
      </c>
      <c r="AA250" s="28"/>
      <c r="AB250" s="28">
        <f>+COUNTIFS(Causales[Causal Homologada],Causales[[#This Row],[Causal Homologada]])</f>
        <v>37</v>
      </c>
      <c r="AC250" s="28"/>
      <c r="AD250" s="28">
        <f>+COUNTIFS(Causales[Causal Homologada],Causales[[#This Row],[Causal Homologada]],Causales[Ranking],1,Causales[Dinámica],Causales[[#This Row],[Dinámica]])</f>
        <v>3</v>
      </c>
      <c r="AE250" s="28">
        <f>+COUNTIFS(Causales[Causal Homologada],Causales[[#This Row],[Causal Homologada]],Causales[Ranking],2,Causales[Dinámica],Causales[[#This Row],[Dinámica]])</f>
        <v>11</v>
      </c>
      <c r="AF250" s="28">
        <f>+Causales[[#This Row],[Conteo Rank]]*1+Causales[[#This Row],[Conteo Rank2]]*0.5</f>
        <v>8.5</v>
      </c>
      <c r="AG250" s="28">
        <f>+Causales[[#This Row],[Conteo Rank 1+2]]*0.8+Causales[[#This Row],[Puntaje Total]]*0.2</f>
        <v>10.200000000000001</v>
      </c>
      <c r="AH250" s="28">
        <f>+_xlfn.PERCENTRANK.INC(Causales[Puntaje Ponderado],Causales[[#This Row],[Puntaje Ponderado]],3)</f>
        <v>0.48599999999999999</v>
      </c>
      <c r="AI250" s="49" t="str">
        <f>+VLOOKUP(M250,Homolgacion9[[Causal Homologada]:[Driver]],2,0)</f>
        <v>Manejo y uso insustentable de las tierras para producción agrícola</v>
      </c>
      <c r="AJ250" s="2" t="str">
        <f t="shared" si="12"/>
        <v>Media</v>
      </c>
    </row>
    <row r="251" spans="2:36" x14ac:dyDescent="0.2">
      <c r="B251" s="1" t="s">
        <v>47</v>
      </c>
      <c r="C251" s="1" t="s">
        <v>36</v>
      </c>
      <c r="D251" s="1" t="str">
        <f>+VLOOKUP(F251,'DIV REGIONAL'!$F$4:$H$37,2,0)</f>
        <v>SURESTE</v>
      </c>
      <c r="E251" s="1" t="str">
        <f>+VLOOKUP(F251,'DIV REGIONAL'!$F$4:$H$37,3,0)</f>
        <v>X. OZAMA O METROPOLITANA</v>
      </c>
      <c r="F251" s="1" t="s">
        <v>36</v>
      </c>
      <c r="G251" s="2">
        <v>1</v>
      </c>
      <c r="H251" s="1" t="s">
        <v>59</v>
      </c>
      <c r="I251" s="46" t="s">
        <v>859</v>
      </c>
      <c r="J251" s="2">
        <v>5</v>
      </c>
      <c r="K251" s="1" t="s">
        <v>3</v>
      </c>
      <c r="L251" s="16" t="s">
        <v>60</v>
      </c>
      <c r="M251" s="10" t="str">
        <f>+VLOOKUP(L251,Homolgacion9[[Causal]:[Causal Homologada]],2,0)</f>
        <v>Ganadería Comercial</v>
      </c>
      <c r="N251" s="47" t="str">
        <f>+Causales[[#This Row],[Provincia]]&amp;Causales[[#This Row],[Dinámica]]&amp;Causales[[#This Row],[Causal Homologada]]</f>
        <v>Santo DomingoDeforestaciónGanadería Comercial</v>
      </c>
      <c r="O251" s="17">
        <v>2</v>
      </c>
      <c r="P251" s="17">
        <v>4</v>
      </c>
      <c r="Q251" s="17">
        <v>3</v>
      </c>
      <c r="R251" s="17">
        <v>3</v>
      </c>
      <c r="S251" s="17">
        <v>3</v>
      </c>
      <c r="T251" s="17"/>
      <c r="U251" s="17"/>
      <c r="V251" s="17"/>
      <c r="W251" s="17"/>
      <c r="X251" s="17">
        <f t="shared" si="11"/>
        <v>15</v>
      </c>
      <c r="Y251" s="41">
        <f t="shared" si="13"/>
        <v>3</v>
      </c>
      <c r="Z251" s="33">
        <v>3</v>
      </c>
      <c r="AA251" s="28"/>
      <c r="AB251" s="28">
        <f>+COUNTIFS(Causales[Causal Homologada],Causales[[#This Row],[Causal Homologada]])</f>
        <v>28</v>
      </c>
      <c r="AC251" s="28"/>
      <c r="AD251" s="28">
        <f>+COUNTIFS(Causales[Causal Homologada],Causales[[#This Row],[Causal Homologada]],Causales[Ranking],1,Causales[Dinámica],Causales[[#This Row],[Dinámica]])</f>
        <v>11</v>
      </c>
      <c r="AE251" s="28">
        <f>+COUNTIFS(Causales[Causal Homologada],Causales[[#This Row],[Causal Homologada]],Causales[Ranking],2,Causales[Dinámica],Causales[[#This Row],[Dinámica]])</f>
        <v>3</v>
      </c>
      <c r="AF251" s="28">
        <f>+Causales[[#This Row],[Conteo Rank]]*1+Causales[[#This Row],[Conteo Rank2]]*0.5</f>
        <v>12.5</v>
      </c>
      <c r="AG251" s="28">
        <f>+Causales[[#This Row],[Conteo Rank 1+2]]*0.8+Causales[[#This Row],[Puntaje Total]]*0.2</f>
        <v>13</v>
      </c>
      <c r="AH251" s="28">
        <f>+_xlfn.PERCENTRANK.INC(Causales[Puntaje Ponderado],Causales[[#This Row],[Puntaje Ponderado]],3)</f>
        <v>0.72399999999999998</v>
      </c>
      <c r="AI251" s="49" t="str">
        <f>+VLOOKUP(M251,Homolgacion9[[Causal Homologada]:[Driver]],2,0)</f>
        <v>Manejo y uso insustentable de las tierras para producción ganadera</v>
      </c>
      <c r="AJ251" s="2" t="str">
        <f t="shared" si="12"/>
        <v>Alta</v>
      </c>
    </row>
    <row r="252" spans="2:36" x14ac:dyDescent="0.2">
      <c r="B252" s="1" t="s">
        <v>47</v>
      </c>
      <c r="C252" s="1" t="s">
        <v>36</v>
      </c>
      <c r="D252" s="1" t="str">
        <f>+VLOOKUP(F252,'DIV REGIONAL'!$F$4:$H$37,2,0)</f>
        <v>SURESTE</v>
      </c>
      <c r="E252" s="1" t="str">
        <f>+VLOOKUP(F252,'DIV REGIONAL'!$F$4:$H$37,3,0)</f>
        <v>X. OZAMA O METROPOLITANA</v>
      </c>
      <c r="F252" s="1" t="s">
        <v>36</v>
      </c>
      <c r="G252" s="2">
        <v>1</v>
      </c>
      <c r="H252" s="1" t="s">
        <v>59</v>
      </c>
      <c r="I252" s="46" t="s">
        <v>859</v>
      </c>
      <c r="J252" s="2">
        <v>5</v>
      </c>
      <c r="K252" s="1" t="s">
        <v>3</v>
      </c>
      <c r="L252" s="16" t="s">
        <v>61</v>
      </c>
      <c r="M252" s="10" t="str">
        <f>+VLOOKUP(L252,Homolgacion9[[Causal]:[Causal Homologada]],2,0)</f>
        <v>Minería a cielo abierto</v>
      </c>
      <c r="N252" s="47" t="str">
        <f>+Causales[[#This Row],[Provincia]]&amp;Causales[[#This Row],[Dinámica]]&amp;Causales[[#This Row],[Causal Homologada]]</f>
        <v>Santo DomingoDeforestaciónMinería a cielo abierto</v>
      </c>
      <c r="O252" s="17">
        <v>4</v>
      </c>
      <c r="P252" s="17">
        <v>5</v>
      </c>
      <c r="Q252" s="17">
        <v>3</v>
      </c>
      <c r="R252" s="17">
        <v>3</v>
      </c>
      <c r="S252" s="17">
        <v>3</v>
      </c>
      <c r="T252" s="17"/>
      <c r="U252" s="17"/>
      <c r="V252" s="17"/>
      <c r="W252" s="17"/>
      <c r="X252" s="17">
        <f t="shared" si="11"/>
        <v>18</v>
      </c>
      <c r="Y252" s="41">
        <f t="shared" si="13"/>
        <v>3.6</v>
      </c>
      <c r="Z252" s="33">
        <v>1</v>
      </c>
      <c r="AA252" s="28"/>
      <c r="AB252" s="28">
        <f>+COUNTIFS(Causales[Causal Homologada],Causales[[#This Row],[Causal Homologada]])</f>
        <v>24</v>
      </c>
      <c r="AC252" s="28"/>
      <c r="AD252" s="28">
        <f>+COUNTIFS(Causales[Causal Homologada],Causales[[#This Row],[Causal Homologada]],Causales[Ranking],1,Causales[Dinámica],Causales[[#This Row],[Dinámica]])</f>
        <v>4</v>
      </c>
      <c r="AE252" s="28">
        <f>+COUNTIFS(Causales[Causal Homologada],Causales[[#This Row],[Causal Homologada]],Causales[Ranking],2,Causales[Dinámica],Causales[[#This Row],[Dinámica]])</f>
        <v>3</v>
      </c>
      <c r="AF252" s="28">
        <f>+Causales[[#This Row],[Conteo Rank]]*1+Causales[[#This Row],[Conteo Rank2]]*0.5</f>
        <v>5.5</v>
      </c>
      <c r="AG252" s="28">
        <f>+Causales[[#This Row],[Conteo Rank 1+2]]*0.8+Causales[[#This Row],[Puntaje Total]]*0.2</f>
        <v>8</v>
      </c>
      <c r="AH252" s="28">
        <f>+_xlfn.PERCENTRANK.INC(Causales[Puntaje Ponderado],Causales[[#This Row],[Puntaje Ponderado]],3)</f>
        <v>0.36199999999999999</v>
      </c>
      <c r="AI252" s="49" t="str">
        <f>+VLOOKUP(M252,Homolgacion9[[Causal Homologada]:[Driver]],2,0)</f>
        <v>Minería a cielo abierto</v>
      </c>
      <c r="AJ252" s="2" t="str">
        <f t="shared" si="12"/>
        <v>Baja</v>
      </c>
    </row>
    <row r="253" spans="2:36" x14ac:dyDescent="0.2">
      <c r="B253" s="1" t="s">
        <v>47</v>
      </c>
      <c r="C253" s="1" t="s">
        <v>36</v>
      </c>
      <c r="D253" s="1" t="str">
        <f>+VLOOKUP(F253,'DIV REGIONAL'!$F$4:$H$37,2,0)</f>
        <v>SURESTE</v>
      </c>
      <c r="E253" s="1" t="str">
        <f>+VLOOKUP(F253,'DIV REGIONAL'!$F$4:$H$37,3,0)</f>
        <v>X. OZAMA O METROPOLITANA</v>
      </c>
      <c r="F253" s="1" t="s">
        <v>36</v>
      </c>
      <c r="G253" s="2">
        <v>1</v>
      </c>
      <c r="H253" s="1" t="s">
        <v>59</v>
      </c>
      <c r="I253" s="46" t="s">
        <v>859</v>
      </c>
      <c r="J253" s="2">
        <v>5</v>
      </c>
      <c r="K253" s="1" t="s">
        <v>3</v>
      </c>
      <c r="L253" s="16" t="s">
        <v>124</v>
      </c>
      <c r="M253" s="10" t="str">
        <f>+VLOOKUP(L253,Homolgacion9[[Causal]:[Causal Homologada]],2,0)</f>
        <v>Incendios Alta Intensidad</v>
      </c>
      <c r="N253" s="47" t="str">
        <f>+Causales[[#This Row],[Provincia]]&amp;Causales[[#This Row],[Dinámica]]&amp;Causales[[#This Row],[Causal Homologada]]</f>
        <v>Santo DomingoDeforestaciónIncendios Alta Intensidad</v>
      </c>
      <c r="O253" s="17">
        <v>2</v>
      </c>
      <c r="P253" s="17">
        <v>2</v>
      </c>
      <c r="Q253" s="17">
        <v>2</v>
      </c>
      <c r="R253" s="17">
        <v>2</v>
      </c>
      <c r="S253" s="17">
        <v>2</v>
      </c>
      <c r="T253" s="17"/>
      <c r="U253" s="17"/>
      <c r="V253" s="17"/>
      <c r="W253" s="17"/>
      <c r="X253" s="17">
        <f t="shared" si="11"/>
        <v>10</v>
      </c>
      <c r="Y253" s="41">
        <f t="shared" si="13"/>
        <v>2</v>
      </c>
      <c r="Z253" s="33">
        <v>5</v>
      </c>
      <c r="AA253" s="28"/>
      <c r="AB253" s="28">
        <f>+COUNTIFS(Causales[Causal Homologada],Causales[[#This Row],[Causal Homologada]])</f>
        <v>18</v>
      </c>
      <c r="AC253" s="28"/>
      <c r="AD253" s="28">
        <f>+COUNTIFS(Causales[Causal Homologada],Causales[[#This Row],[Causal Homologada]],Causales[Ranking],1,Causales[Dinámica],Causales[[#This Row],[Dinámica]])</f>
        <v>0</v>
      </c>
      <c r="AE253" s="28">
        <f>+COUNTIFS(Causales[Causal Homologada],Causales[[#This Row],[Causal Homologada]],Causales[Ranking],2,Causales[Dinámica],Causales[[#This Row],[Dinámica]])</f>
        <v>2</v>
      </c>
      <c r="AF253" s="28">
        <f>+Causales[[#This Row],[Conteo Rank]]*1+Causales[[#This Row],[Conteo Rank2]]*0.5</f>
        <v>1</v>
      </c>
      <c r="AG253" s="28">
        <f>+Causales[[#This Row],[Conteo Rank 1+2]]*0.8+Causales[[#This Row],[Puntaje Total]]*0.2</f>
        <v>2.8</v>
      </c>
      <c r="AH253" s="28">
        <f>+_xlfn.PERCENTRANK.INC(Causales[Puntaje Ponderado],Causales[[#This Row],[Puntaje Ponderado]],3)</f>
        <v>6.3E-2</v>
      </c>
      <c r="AI253" s="49" t="str">
        <f>+VLOOKUP(M253,Homolgacion9[[Causal Homologada]:[Driver]],2,0)</f>
        <v>Incendios Forestales</v>
      </c>
      <c r="AJ253" s="2" t="str">
        <f t="shared" si="12"/>
        <v>Muy Baja</v>
      </c>
    </row>
    <row r="254" spans="2:36" x14ac:dyDescent="0.2">
      <c r="B254" s="1" t="s">
        <v>47</v>
      </c>
      <c r="C254" s="1" t="s">
        <v>36</v>
      </c>
      <c r="D254" s="1" t="str">
        <f>+VLOOKUP(F254,'DIV REGIONAL'!$F$4:$H$37,2,0)</f>
        <v>SURESTE</v>
      </c>
      <c r="E254" s="1" t="str">
        <f>+VLOOKUP(F254,'DIV REGIONAL'!$F$4:$H$37,3,0)</f>
        <v>X. OZAMA O METROPOLITANA</v>
      </c>
      <c r="F254" s="1" t="s">
        <v>36</v>
      </c>
      <c r="G254" s="2">
        <v>1</v>
      </c>
      <c r="H254" s="1" t="s">
        <v>59</v>
      </c>
      <c r="I254" s="46" t="s">
        <v>859</v>
      </c>
      <c r="J254" s="2">
        <v>5</v>
      </c>
      <c r="K254" s="1" t="s">
        <v>15</v>
      </c>
      <c r="L254" s="16" t="s">
        <v>154</v>
      </c>
      <c r="M254" s="10" t="str">
        <f>+VLOOKUP(L254,Homolgacion9[[Causal]:[Causal Homologada]],2,0)</f>
        <v>Dinámica Migratoria</v>
      </c>
      <c r="N254" s="47" t="str">
        <f>+Causales[[#This Row],[Provincia]]&amp;Causales[[#This Row],[Dinámica]]&amp;Causales[[#This Row],[Causal Homologada]]</f>
        <v>Santo DomingoCausas IndirectasDinámica Migratoria</v>
      </c>
      <c r="O254" s="17">
        <v>4</v>
      </c>
      <c r="P254" s="17">
        <v>4</v>
      </c>
      <c r="Q254" s="17">
        <v>2</v>
      </c>
      <c r="R254" s="17">
        <v>2</v>
      </c>
      <c r="S254" s="17">
        <v>2</v>
      </c>
      <c r="T254" s="17"/>
      <c r="U254" s="17"/>
      <c r="V254" s="17"/>
      <c r="W254" s="17"/>
      <c r="X254" s="17">
        <f t="shared" si="11"/>
        <v>14</v>
      </c>
      <c r="Y254" s="41">
        <f t="shared" si="13"/>
        <v>2.8</v>
      </c>
      <c r="Z254" s="33">
        <v>4</v>
      </c>
      <c r="AA254" s="28"/>
      <c r="AB254" s="28">
        <f>+COUNTIFS(Causales[Causal Homologada],Causales[[#This Row],[Causal Homologada]])</f>
        <v>21</v>
      </c>
      <c r="AC254" s="28"/>
      <c r="AD254" s="28">
        <f>+COUNTIFS(Causales[Causal Homologada],Causales[[#This Row],[Causal Homologada]],Causales[Ranking],1,Causales[Dinámica],Causales[[#This Row],[Dinámica]])</f>
        <v>6</v>
      </c>
      <c r="AE254" s="28">
        <f>+COUNTIFS(Causales[Causal Homologada],Causales[[#This Row],[Causal Homologada]],Causales[Ranking],2,Causales[Dinámica],Causales[[#This Row],[Dinámica]])</f>
        <v>3</v>
      </c>
      <c r="AF254" s="28">
        <f>+Causales[[#This Row],[Conteo Rank]]*1+Causales[[#This Row],[Conteo Rank2]]*0.5</f>
        <v>7.5</v>
      </c>
      <c r="AG254" s="28">
        <f>+Causales[[#This Row],[Conteo Rank 1+2]]*0.8+Causales[[#This Row],[Puntaje Total]]*0.2</f>
        <v>8.8000000000000007</v>
      </c>
      <c r="AH254" s="28">
        <f>+_xlfn.PERCENTRANK.INC(Causales[Puntaje Ponderado],Causales[[#This Row],[Puntaje Ponderado]],3)</f>
        <v>0.40799999999999997</v>
      </c>
      <c r="AI254" s="49" t="str">
        <f>+VLOOKUP(M254,Homolgacion9[[Causal Homologada]:[Driver]],2,0)</f>
        <v>Insidencia sobre los Recursos Forestales debido a la elevada migración ilegal de origen internacional</v>
      </c>
      <c r="AJ254" s="2" t="str">
        <f t="shared" si="12"/>
        <v>Media</v>
      </c>
    </row>
    <row r="255" spans="2:36" x14ac:dyDescent="0.2">
      <c r="B255" s="1" t="s">
        <v>47</v>
      </c>
      <c r="C255" s="1" t="s">
        <v>36</v>
      </c>
      <c r="D255" s="1" t="str">
        <f>+VLOOKUP(F255,'DIV REGIONAL'!$F$4:$H$37,2,0)</f>
        <v>SURESTE</v>
      </c>
      <c r="E255" s="1" t="str">
        <f>+VLOOKUP(F255,'DIV REGIONAL'!$F$4:$H$37,3,0)</f>
        <v>X. OZAMA O METROPOLITANA</v>
      </c>
      <c r="F255" s="1" t="s">
        <v>36</v>
      </c>
      <c r="G255" s="2">
        <v>1</v>
      </c>
      <c r="H255" s="1" t="s">
        <v>59</v>
      </c>
      <c r="I255" s="46" t="s">
        <v>859</v>
      </c>
      <c r="J255" s="2">
        <v>5</v>
      </c>
      <c r="K255" s="1" t="s">
        <v>10</v>
      </c>
      <c r="L255" s="1" t="s">
        <v>14</v>
      </c>
      <c r="M255" s="10" t="str">
        <f>+VLOOKUP(L255,Homolgacion9[[Causal]:[Causal Homologada]],2,0)</f>
        <v>Planes de Manejo mal gestionados/mal ejecutados</v>
      </c>
      <c r="N255" s="47" t="str">
        <f>+Causales[[#This Row],[Provincia]]&amp;Causales[[#This Row],[Dinámica]]&amp;Causales[[#This Row],[Causal Homologada]]</f>
        <v>Santo DomingoDegradaciónPlanes de Manejo mal gestionados/mal ejecutados</v>
      </c>
      <c r="O255" s="8">
        <v>1</v>
      </c>
      <c r="P255" s="8">
        <v>2</v>
      </c>
      <c r="Q255" s="8">
        <v>3</v>
      </c>
      <c r="R255" s="8">
        <v>3</v>
      </c>
      <c r="S255" s="8">
        <v>3</v>
      </c>
      <c r="T255" s="8"/>
      <c r="U255" s="8"/>
      <c r="V255" s="8"/>
      <c r="W255" s="8"/>
      <c r="X255" s="8">
        <f t="shared" si="11"/>
        <v>12</v>
      </c>
      <c r="Y255" s="39">
        <f t="shared" si="13"/>
        <v>2.4</v>
      </c>
      <c r="Z255" s="34">
        <v>5</v>
      </c>
      <c r="AA255" s="28"/>
      <c r="AB255" s="28">
        <f>+COUNTIFS(Causales[Causal Homologada],Causales[[#This Row],[Causal Homologada]])</f>
        <v>33</v>
      </c>
      <c r="AC255" s="28"/>
      <c r="AD255" s="28">
        <f>+COUNTIFS(Causales[Causal Homologada],Causales[[#This Row],[Causal Homologada]],Causales[Ranking],1,Causales[Dinámica],Causales[[#This Row],[Dinámica]])</f>
        <v>9</v>
      </c>
      <c r="AE255" s="28">
        <f>+COUNTIFS(Causales[Causal Homologada],Causales[[#This Row],[Causal Homologada]],Causales[Ranking],2,Causales[Dinámica],Causales[[#This Row],[Dinámica]])</f>
        <v>4</v>
      </c>
      <c r="AF255" s="28">
        <f>+Causales[[#This Row],[Conteo Rank]]*1+Causales[[#This Row],[Conteo Rank2]]*0.5</f>
        <v>11</v>
      </c>
      <c r="AG255" s="28">
        <f>+Causales[[#This Row],[Conteo Rank 1+2]]*0.8+Causales[[#This Row],[Puntaje Total]]*0.2</f>
        <v>11.200000000000001</v>
      </c>
      <c r="AH255" s="28">
        <f>+_xlfn.PERCENTRANK.INC(Causales[Puntaje Ponderado],Causales[[#This Row],[Puntaje Ponderado]],3)</f>
        <v>0.56299999999999994</v>
      </c>
      <c r="AI255" s="49" t="str">
        <f>+VLOOKUP(M255,Homolgacion9[[Causal Homologada]:[Driver]],2,0)</f>
        <v>Manejo y uso insustentable de las tierras forestales</v>
      </c>
      <c r="AJ255" s="2" t="str">
        <f t="shared" si="12"/>
        <v>Media</v>
      </c>
    </row>
    <row r="256" spans="2:36" x14ac:dyDescent="0.2">
      <c r="B256" s="1" t="s">
        <v>47</v>
      </c>
      <c r="C256" s="1" t="s">
        <v>36</v>
      </c>
      <c r="D256" s="1" t="str">
        <f>+VLOOKUP(F256,'DIV REGIONAL'!$F$4:$H$37,2,0)</f>
        <v>SURESTE</v>
      </c>
      <c r="E256" s="1" t="str">
        <f>+VLOOKUP(F256,'DIV REGIONAL'!$F$4:$H$37,3,0)</f>
        <v>X. OZAMA O METROPOLITANA</v>
      </c>
      <c r="F256" s="1" t="s">
        <v>36</v>
      </c>
      <c r="G256" s="2">
        <v>1</v>
      </c>
      <c r="H256" s="1" t="s">
        <v>59</v>
      </c>
      <c r="I256" s="46" t="s">
        <v>859</v>
      </c>
      <c r="J256" s="2">
        <v>5</v>
      </c>
      <c r="K256" s="1" t="s">
        <v>10</v>
      </c>
      <c r="L256" s="1" t="s">
        <v>11</v>
      </c>
      <c r="M256" s="10" t="str">
        <f>+VLOOKUP(L256,Homolgacion9[[Causal]:[Causal Homologada]],2,0)</f>
        <v>Incendios Mediana y Baja Intensidad</v>
      </c>
      <c r="N256" s="47" t="str">
        <f>+Causales[[#This Row],[Provincia]]&amp;Causales[[#This Row],[Dinámica]]&amp;Causales[[#This Row],[Causal Homologada]]</f>
        <v>Santo DomingoDegradaciónIncendios Mediana y Baja Intensidad</v>
      </c>
      <c r="O256" s="8">
        <v>1</v>
      </c>
      <c r="P256" s="8">
        <v>3</v>
      </c>
      <c r="Q256" s="8">
        <v>2</v>
      </c>
      <c r="R256" s="8">
        <v>2</v>
      </c>
      <c r="S256" s="8">
        <v>2</v>
      </c>
      <c r="T256" s="8"/>
      <c r="U256" s="8"/>
      <c r="V256" s="8"/>
      <c r="W256" s="8"/>
      <c r="X256" s="8">
        <f t="shared" si="11"/>
        <v>10</v>
      </c>
      <c r="Y256" s="39">
        <f t="shared" si="13"/>
        <v>2</v>
      </c>
      <c r="Z256" s="34">
        <v>6</v>
      </c>
      <c r="AA256" s="28"/>
      <c r="AB256" s="28">
        <f>+COUNTIFS(Causales[Causal Homologada],Causales[[#This Row],[Causal Homologada]])</f>
        <v>30</v>
      </c>
      <c r="AC256" s="28"/>
      <c r="AD256" s="28">
        <f>+COUNTIFS(Causales[Causal Homologada],Causales[[#This Row],[Causal Homologada]],Causales[Ranking],1,Causales[Dinámica],Causales[[#This Row],[Dinámica]])</f>
        <v>1</v>
      </c>
      <c r="AE256" s="28">
        <f>+COUNTIFS(Causales[Causal Homologada],Causales[[#This Row],[Causal Homologada]],Causales[Ranking],2,Causales[Dinámica],Causales[[#This Row],[Dinámica]])</f>
        <v>7</v>
      </c>
      <c r="AF256" s="28">
        <f>+Causales[[#This Row],[Conteo Rank]]*1+Causales[[#This Row],[Conteo Rank2]]*0.5</f>
        <v>4.5</v>
      </c>
      <c r="AG256" s="28">
        <f>+Causales[[#This Row],[Conteo Rank 1+2]]*0.8+Causales[[#This Row],[Puntaje Total]]*0.2</f>
        <v>5.6</v>
      </c>
      <c r="AH256" s="28">
        <f>+_xlfn.PERCENTRANK.INC(Causales[Puntaje Ponderado],Causales[[#This Row],[Puntaje Ponderado]],3)</f>
        <v>0.23599999999999999</v>
      </c>
      <c r="AI256" s="49" t="str">
        <f>+VLOOKUP(M256,Homolgacion9[[Causal Homologada]:[Driver]],2,0)</f>
        <v>Incendios Forestales</v>
      </c>
      <c r="AJ256" s="2" t="str">
        <f t="shared" si="12"/>
        <v>Baja</v>
      </c>
    </row>
    <row r="257" spans="2:36" x14ac:dyDescent="0.2">
      <c r="B257" s="1" t="s">
        <v>47</v>
      </c>
      <c r="C257" s="1" t="s">
        <v>36</v>
      </c>
      <c r="D257" s="1" t="str">
        <f>+VLOOKUP(F257,'DIV REGIONAL'!$F$4:$H$37,2,0)</f>
        <v>SURESTE</v>
      </c>
      <c r="E257" s="1" t="str">
        <f>+VLOOKUP(F257,'DIV REGIONAL'!$F$4:$H$37,3,0)</f>
        <v>X. OZAMA O METROPOLITANA</v>
      </c>
      <c r="F257" s="1" t="s">
        <v>36</v>
      </c>
      <c r="G257" s="2">
        <v>1</v>
      </c>
      <c r="H257" s="1" t="s">
        <v>59</v>
      </c>
      <c r="I257" s="46" t="s">
        <v>859</v>
      </c>
      <c r="J257" s="2">
        <v>5</v>
      </c>
      <c r="K257" s="1" t="s">
        <v>10</v>
      </c>
      <c r="L257" s="1" t="s">
        <v>12</v>
      </c>
      <c r="M257" s="10" t="str">
        <f>+VLOOKUP(L257,Homolgacion9[[Causal]:[Causal Homologada]],2,0)</f>
        <v>Pastoreo de ganado en bosques</v>
      </c>
      <c r="N257" s="47" t="str">
        <f>+Causales[[#This Row],[Provincia]]&amp;Causales[[#This Row],[Dinámica]]&amp;Causales[[#This Row],[Causal Homologada]]</f>
        <v>Santo DomingoDegradaciónPastoreo de ganado en bosques</v>
      </c>
      <c r="O257" s="8">
        <v>3</v>
      </c>
      <c r="P257" s="8">
        <v>4</v>
      </c>
      <c r="Q257" s="8">
        <v>3</v>
      </c>
      <c r="R257" s="8">
        <v>3</v>
      </c>
      <c r="S257" s="8">
        <v>2</v>
      </c>
      <c r="T257" s="8"/>
      <c r="U257" s="8"/>
      <c r="V257" s="8"/>
      <c r="W257" s="8"/>
      <c r="X257" s="8">
        <f t="shared" si="11"/>
        <v>15</v>
      </c>
      <c r="Y257" s="39">
        <f t="shared" si="13"/>
        <v>3</v>
      </c>
      <c r="Z257" s="34">
        <v>3</v>
      </c>
      <c r="AA257" s="28"/>
      <c r="AB257" s="28">
        <f>+COUNTIFS(Causales[Causal Homologada],Causales[[#This Row],[Causal Homologada]])</f>
        <v>29</v>
      </c>
      <c r="AC257" s="28"/>
      <c r="AD257" s="28">
        <f>+COUNTIFS(Causales[Causal Homologada],Causales[[#This Row],[Causal Homologada]],Causales[Ranking],1,Causales[Dinámica],Causales[[#This Row],[Dinámica]])</f>
        <v>11</v>
      </c>
      <c r="AE257" s="28">
        <f>+COUNTIFS(Causales[Causal Homologada],Causales[[#This Row],[Causal Homologada]],Causales[Ranking],2,Causales[Dinámica],Causales[[#This Row],[Dinámica]])</f>
        <v>8</v>
      </c>
      <c r="AF257" s="28">
        <f>+Causales[[#This Row],[Conteo Rank]]*1+Causales[[#This Row],[Conteo Rank2]]*0.5</f>
        <v>15</v>
      </c>
      <c r="AG257" s="28">
        <f>+Causales[[#This Row],[Conteo Rank 1+2]]*0.8+Causales[[#This Row],[Puntaje Total]]*0.2</f>
        <v>15</v>
      </c>
      <c r="AH257" s="28">
        <f>+_xlfn.PERCENTRANK.INC(Causales[Puntaje Ponderado],Causales[[#This Row],[Puntaje Ponderado]],3)</f>
        <v>0.91900000000000004</v>
      </c>
      <c r="AI257" s="49" t="str">
        <f>+VLOOKUP(M257,Homolgacion9[[Causal Homologada]:[Driver]],2,0)</f>
        <v>Manejo y uso insustentable de las tierras para producción ganadera</v>
      </c>
      <c r="AJ257" s="2" t="str">
        <f t="shared" si="12"/>
        <v>Muy Alta</v>
      </c>
    </row>
    <row r="258" spans="2:36" x14ac:dyDescent="0.2">
      <c r="B258" s="1" t="s">
        <v>47</v>
      </c>
      <c r="C258" s="1" t="s">
        <v>36</v>
      </c>
      <c r="D258" s="1" t="str">
        <f>+VLOOKUP(F258,'DIV REGIONAL'!$F$4:$H$37,2,0)</f>
        <v>SURESTE</v>
      </c>
      <c r="E258" s="1" t="str">
        <f>+VLOOKUP(F258,'DIV REGIONAL'!$F$4:$H$37,3,0)</f>
        <v>X. OZAMA O METROPOLITANA</v>
      </c>
      <c r="F258" s="1" t="s">
        <v>36</v>
      </c>
      <c r="G258" s="2">
        <v>1</v>
      </c>
      <c r="H258" s="1" t="s">
        <v>59</v>
      </c>
      <c r="I258" s="46" t="s">
        <v>859</v>
      </c>
      <c r="J258" s="2">
        <v>5</v>
      </c>
      <c r="K258" s="1" t="s">
        <v>10</v>
      </c>
      <c r="L258" s="1" t="s">
        <v>13</v>
      </c>
      <c r="M258" s="10" t="str">
        <f>+VLOOKUP(L258,Homolgacion9[[Causal]:[Causal Homologada]],2,0)</f>
        <v>Extracción de Madera Leña/Carbón</v>
      </c>
      <c r="N258" s="47" t="str">
        <f>+Causales[[#This Row],[Provincia]]&amp;Causales[[#This Row],[Dinámica]]&amp;Causales[[#This Row],[Causal Homologada]]</f>
        <v>Santo DomingoDegradaciónExtracción de Madera Leña/Carbón</v>
      </c>
      <c r="O258" s="8">
        <v>4</v>
      </c>
      <c r="P258" s="8">
        <v>3</v>
      </c>
      <c r="Q258" s="8">
        <v>3</v>
      </c>
      <c r="R258" s="8">
        <v>3</v>
      </c>
      <c r="S258" s="8">
        <v>3</v>
      </c>
      <c r="T258" s="8"/>
      <c r="U258" s="8"/>
      <c r="V258" s="8"/>
      <c r="W258" s="8"/>
      <c r="X258" s="8">
        <f t="shared" si="11"/>
        <v>16</v>
      </c>
      <c r="Y258" s="39">
        <f t="shared" si="13"/>
        <v>3.2</v>
      </c>
      <c r="Z258" s="34">
        <v>2</v>
      </c>
      <c r="AA258" s="28"/>
      <c r="AB258" s="28">
        <f>+COUNTIFS(Causales[Causal Homologada],Causales[[#This Row],[Causal Homologada]])</f>
        <v>31</v>
      </c>
      <c r="AC258" s="28"/>
      <c r="AD258" s="28">
        <f>+COUNTIFS(Causales[Causal Homologada],Causales[[#This Row],[Causal Homologada]],Causales[Ranking],1,Causales[Dinámica],Causales[[#This Row],[Dinámica]])</f>
        <v>10</v>
      </c>
      <c r="AE258" s="28">
        <f>+COUNTIFS(Causales[Causal Homologada],Causales[[#This Row],[Causal Homologada]],Causales[Ranking],2,Causales[Dinámica],Causales[[#This Row],[Dinámica]])</f>
        <v>9</v>
      </c>
      <c r="AF258" s="28">
        <f>+Causales[[#This Row],[Conteo Rank]]*1+Causales[[#This Row],[Conteo Rank2]]*0.5</f>
        <v>14.5</v>
      </c>
      <c r="AG258" s="28">
        <f>+Causales[[#This Row],[Conteo Rank 1+2]]*0.8+Causales[[#This Row],[Puntaje Total]]*0.2</f>
        <v>14.8</v>
      </c>
      <c r="AH258" s="28">
        <f>+_xlfn.PERCENTRANK.INC(Causales[Puntaje Ponderado],Causales[[#This Row],[Puntaje Ponderado]],3)</f>
        <v>0.90100000000000002</v>
      </c>
      <c r="AI258" s="49" t="str">
        <f>+VLOOKUP(M258,Homolgacion9[[Causal Homologada]:[Driver]],2,0)</f>
        <v>Manejo y uso insustentable de las tierras forestales</v>
      </c>
      <c r="AJ258" s="2" t="str">
        <f t="shared" si="12"/>
        <v>Muy Alta</v>
      </c>
    </row>
    <row r="259" spans="2:36" x14ac:dyDescent="0.2">
      <c r="B259" s="1" t="s">
        <v>47</v>
      </c>
      <c r="C259" s="1" t="s">
        <v>36</v>
      </c>
      <c r="D259" s="1" t="str">
        <f>+VLOOKUP(F259,'DIV REGIONAL'!$F$4:$H$37,2,0)</f>
        <v>SURESTE</v>
      </c>
      <c r="E259" s="1" t="str">
        <f>+VLOOKUP(F259,'DIV REGIONAL'!$F$4:$H$37,3,0)</f>
        <v>X. OZAMA O METROPOLITANA</v>
      </c>
      <c r="F259" s="1" t="s">
        <v>36</v>
      </c>
      <c r="G259" s="2">
        <v>1</v>
      </c>
      <c r="H259" s="1" t="s">
        <v>59</v>
      </c>
      <c r="I259" s="46" t="s">
        <v>859</v>
      </c>
      <c r="J259" s="2">
        <v>5</v>
      </c>
      <c r="K259" s="1" t="s">
        <v>10</v>
      </c>
      <c r="L259" s="1" t="s">
        <v>155</v>
      </c>
      <c r="M259" s="10" t="str">
        <f>+VLOOKUP(L259,Homolgacion9[[Causal]:[Causal Homologada]],2,0)</f>
        <v>desastres Naturales</v>
      </c>
      <c r="N259" s="47" t="str">
        <f>+Causales[[#This Row],[Provincia]]&amp;Causales[[#This Row],[Dinámica]]&amp;Causales[[#This Row],[Causal Homologada]]</f>
        <v>Santo DomingoDegradacióndesastres Naturales</v>
      </c>
      <c r="O259" s="8">
        <v>2</v>
      </c>
      <c r="P259" s="8">
        <v>2</v>
      </c>
      <c r="Q259" s="8">
        <v>3</v>
      </c>
      <c r="R259" s="8">
        <v>3</v>
      </c>
      <c r="S259" s="8">
        <v>3</v>
      </c>
      <c r="T259" s="8"/>
      <c r="U259" s="8"/>
      <c r="V259" s="8"/>
      <c r="W259" s="8"/>
      <c r="X259" s="8">
        <f t="shared" si="11"/>
        <v>13</v>
      </c>
      <c r="Y259" s="39">
        <f t="shared" si="13"/>
        <v>2.6</v>
      </c>
      <c r="Z259" s="34">
        <v>4</v>
      </c>
      <c r="AA259" s="28"/>
      <c r="AB259" s="28">
        <f>+COUNTIFS(Causales[Causal Homologada],Causales[[#This Row],[Causal Homologada]])</f>
        <v>15</v>
      </c>
      <c r="AC259" s="28"/>
      <c r="AD259" s="28">
        <f>+COUNTIFS(Causales[Causal Homologada],Causales[[#This Row],[Causal Homologada]],Causales[Ranking],1,Causales[Dinámica],Causales[[#This Row],[Dinámica]])</f>
        <v>2</v>
      </c>
      <c r="AE259" s="28">
        <f>+COUNTIFS(Causales[Causal Homologada],Causales[[#This Row],[Causal Homologada]],Causales[Ranking],2,Causales[Dinámica],Causales[[#This Row],[Dinámica]])</f>
        <v>1</v>
      </c>
      <c r="AF259" s="28">
        <f>+Causales[[#This Row],[Conteo Rank]]*1+Causales[[#This Row],[Conteo Rank2]]*0.5</f>
        <v>2.5</v>
      </c>
      <c r="AG259" s="28">
        <f>+Causales[[#This Row],[Conteo Rank 1+2]]*0.8+Causales[[#This Row],[Puntaje Total]]*0.2</f>
        <v>4.5999999999999996</v>
      </c>
      <c r="AH259" s="28">
        <f>+_xlfn.PERCENTRANK.INC(Causales[Puntaje Ponderado],Causales[[#This Row],[Puntaje Ponderado]],3)</f>
        <v>0.16700000000000001</v>
      </c>
      <c r="AI259" s="49" t="str">
        <f>+VLOOKUP(M259,Homolgacion9[[Causal Homologada]:[Driver]],2,0)</f>
        <v>Desastres Naturales: Huracanes, sequía y deslizamientos</v>
      </c>
      <c r="AJ259" s="2" t="str">
        <f t="shared" si="12"/>
        <v>Muy Baja</v>
      </c>
    </row>
    <row r="260" spans="2:36" x14ac:dyDescent="0.2">
      <c r="B260" s="1" t="s">
        <v>47</v>
      </c>
      <c r="C260" s="1" t="s">
        <v>36</v>
      </c>
      <c r="D260" s="1" t="str">
        <f>+VLOOKUP(F260,'DIV REGIONAL'!$F$4:$H$37,2,0)</f>
        <v>SURESTE</v>
      </c>
      <c r="E260" s="1" t="str">
        <f>+VLOOKUP(F260,'DIV REGIONAL'!$F$4:$H$37,3,0)</f>
        <v>X. OZAMA O METROPOLITANA</v>
      </c>
      <c r="F260" s="1" t="s">
        <v>36</v>
      </c>
      <c r="G260" s="2">
        <v>1</v>
      </c>
      <c r="H260" s="1" t="s">
        <v>59</v>
      </c>
      <c r="I260" s="46" t="s">
        <v>859</v>
      </c>
      <c r="J260" s="2">
        <v>5</v>
      </c>
      <c r="K260" s="1" t="s">
        <v>10</v>
      </c>
      <c r="L260" s="1" t="s">
        <v>156</v>
      </c>
      <c r="M260" s="10" t="str">
        <f>+VLOOKUP(L260,Homolgacion9[[Causal]:[Causal Homologada]],2,0)</f>
        <v>Introducción Especies Exóticas/Invasoras</v>
      </c>
      <c r="N260" s="47" t="str">
        <f>+Causales[[#This Row],[Provincia]]&amp;Causales[[#This Row],[Dinámica]]&amp;Causales[[#This Row],[Causal Homologada]]</f>
        <v>Santo DomingoDegradaciónIntroducción Especies Exóticas/Invasoras</v>
      </c>
      <c r="O260" s="8">
        <v>2</v>
      </c>
      <c r="P260" s="8">
        <v>3</v>
      </c>
      <c r="Q260" s="8">
        <v>3</v>
      </c>
      <c r="R260" s="8">
        <v>4</v>
      </c>
      <c r="S260" s="8">
        <v>4</v>
      </c>
      <c r="T260" s="8"/>
      <c r="U260" s="8"/>
      <c r="V260" s="8"/>
      <c r="W260" s="8"/>
      <c r="X260" s="8">
        <f t="shared" si="11"/>
        <v>16</v>
      </c>
      <c r="Y260" s="39">
        <f t="shared" si="13"/>
        <v>3.2</v>
      </c>
      <c r="Z260" s="34">
        <v>2</v>
      </c>
      <c r="AA260" s="28"/>
      <c r="AB260" s="28">
        <f>+COUNTIFS(Causales[Causal Homologada],Causales[[#This Row],[Causal Homologada]])</f>
        <v>18</v>
      </c>
      <c r="AC260" s="28"/>
      <c r="AD260" s="28">
        <f>+COUNTIFS(Causales[Causal Homologada],Causales[[#This Row],[Causal Homologada]],Causales[Ranking],1,Causales[Dinámica],Causales[[#This Row],[Dinámica]])</f>
        <v>2</v>
      </c>
      <c r="AE260" s="28">
        <f>+COUNTIFS(Causales[Causal Homologada],Causales[[#This Row],[Causal Homologada]],Causales[Ranking],2,Causales[Dinámica],Causales[[#This Row],[Dinámica]])</f>
        <v>4</v>
      </c>
      <c r="AF260" s="28">
        <f>+Causales[[#This Row],[Conteo Rank]]*1+Causales[[#This Row],[Conteo Rank2]]*0.5</f>
        <v>4</v>
      </c>
      <c r="AG260" s="28">
        <f>+Causales[[#This Row],[Conteo Rank 1+2]]*0.8+Causales[[#This Row],[Puntaje Total]]*0.2</f>
        <v>6.4</v>
      </c>
      <c r="AH260" s="28">
        <f>+_xlfn.PERCENTRANK.INC(Causales[Puntaje Ponderado],Causales[[#This Row],[Puntaje Ponderado]],3)</f>
        <v>0.28799999999999998</v>
      </c>
      <c r="AI260" s="49" t="str">
        <f>+VLOOKUP(M260,Homolgacion9[[Causal Homologada]:[Driver]],2,0)</f>
        <v>Plagas, enfermedades en introducción de especies invasoras exóticas</v>
      </c>
      <c r="AJ260" s="2" t="str">
        <f t="shared" si="12"/>
        <v>Baja</v>
      </c>
    </row>
    <row r="261" spans="2:36" x14ac:dyDescent="0.2">
      <c r="B261" s="1" t="s">
        <v>47</v>
      </c>
      <c r="C261" s="1" t="s">
        <v>36</v>
      </c>
      <c r="D261" s="1" t="str">
        <f>+VLOOKUP(F261,'DIV REGIONAL'!$F$4:$H$37,2,0)</f>
        <v>SURESTE</v>
      </c>
      <c r="E261" s="1" t="str">
        <f>+VLOOKUP(F261,'DIV REGIONAL'!$F$4:$H$37,3,0)</f>
        <v>X. OZAMA O METROPOLITANA</v>
      </c>
      <c r="F261" s="1" t="s">
        <v>36</v>
      </c>
      <c r="G261" s="2">
        <v>1</v>
      </c>
      <c r="H261" s="1" t="s">
        <v>59</v>
      </c>
      <c r="I261" s="46" t="s">
        <v>859</v>
      </c>
      <c r="J261" s="2">
        <v>5</v>
      </c>
      <c r="K261" s="1" t="s">
        <v>10</v>
      </c>
      <c r="L261" s="1" t="s">
        <v>157</v>
      </c>
      <c r="M261" s="10" t="str">
        <f>+VLOOKUP(L261,Homolgacion9[[Causal]:[Causal Homologada]],2,0)</f>
        <v>Planes de Manejo mal gestionados/mal ejecutados</v>
      </c>
      <c r="N261" s="47" t="str">
        <f>+Causales[[#This Row],[Provincia]]&amp;Causales[[#This Row],[Dinámica]]&amp;Causales[[#This Row],[Causal Homologada]]</f>
        <v>Santo DomingoDegradaciónPlanes de Manejo mal gestionados/mal ejecutados</v>
      </c>
      <c r="O261" s="8">
        <v>4</v>
      </c>
      <c r="P261" s="8">
        <v>4</v>
      </c>
      <c r="Q261" s="8">
        <v>3</v>
      </c>
      <c r="R261" s="8">
        <v>3</v>
      </c>
      <c r="S261" s="8">
        <v>3</v>
      </c>
      <c r="T261" s="8"/>
      <c r="U261" s="8"/>
      <c r="V261" s="8"/>
      <c r="W261" s="8"/>
      <c r="X261" s="8">
        <f t="shared" si="11"/>
        <v>17</v>
      </c>
      <c r="Y261" s="39">
        <f t="shared" si="13"/>
        <v>3.4</v>
      </c>
      <c r="Z261" s="34">
        <v>1</v>
      </c>
      <c r="AA261" s="28"/>
      <c r="AB261" s="28">
        <f>+COUNTIFS(Causales[Causal Homologada],Causales[[#This Row],[Causal Homologada]])</f>
        <v>33</v>
      </c>
      <c r="AC261" s="28"/>
      <c r="AD261" s="28">
        <f>+COUNTIFS(Causales[Causal Homologada],Causales[[#This Row],[Causal Homologada]],Causales[Ranking],1,Causales[Dinámica],Causales[[#This Row],[Dinámica]])</f>
        <v>9</v>
      </c>
      <c r="AE261" s="28">
        <f>+COUNTIFS(Causales[Causal Homologada],Causales[[#This Row],[Causal Homologada]],Causales[Ranking],2,Causales[Dinámica],Causales[[#This Row],[Dinámica]])</f>
        <v>4</v>
      </c>
      <c r="AF261" s="28">
        <f>+Causales[[#This Row],[Conteo Rank]]*1+Causales[[#This Row],[Conteo Rank2]]*0.5</f>
        <v>11</v>
      </c>
      <c r="AG261" s="28">
        <f>+Causales[[#This Row],[Conteo Rank 1+2]]*0.8+Causales[[#This Row],[Puntaje Total]]*0.2</f>
        <v>12.200000000000001</v>
      </c>
      <c r="AH261" s="28">
        <f>+_xlfn.PERCENTRANK.INC(Causales[Puntaje Ponderado],Causales[[#This Row],[Puntaje Ponderado]],3)</f>
        <v>0.64900000000000002</v>
      </c>
      <c r="AI261" s="49" t="str">
        <f>+VLOOKUP(M261,Homolgacion9[[Causal Homologada]:[Driver]],2,0)</f>
        <v>Manejo y uso insustentable de las tierras forestales</v>
      </c>
      <c r="AJ261" s="2" t="str">
        <f t="shared" si="12"/>
        <v>Alta</v>
      </c>
    </row>
    <row r="262" spans="2:36" x14ac:dyDescent="0.2">
      <c r="B262" s="1" t="s">
        <v>47</v>
      </c>
      <c r="C262" s="1" t="s">
        <v>36</v>
      </c>
      <c r="D262" s="1" t="str">
        <f>+VLOOKUP(F262,'DIV REGIONAL'!$F$4:$H$37,2,0)</f>
        <v>SURESTE</v>
      </c>
      <c r="E262" s="1" t="str">
        <f>+VLOOKUP(F262,'DIV REGIONAL'!$F$4:$H$37,3,0)</f>
        <v>X. OZAMA O METROPOLITANA</v>
      </c>
      <c r="F262" s="1" t="s">
        <v>36</v>
      </c>
      <c r="G262" s="2">
        <v>1</v>
      </c>
      <c r="H262" s="1" t="s">
        <v>59</v>
      </c>
      <c r="I262" s="46" t="s">
        <v>859</v>
      </c>
      <c r="J262" s="2">
        <v>5</v>
      </c>
      <c r="K262" s="1" t="s">
        <v>15</v>
      </c>
      <c r="L262" s="1" t="s">
        <v>16</v>
      </c>
      <c r="M262" s="10" t="str">
        <f>+VLOOKUP(L262,Homolgacion9[[Causal]:[Causal Homologada]],2,0)</f>
        <v>Debilidad en la Institucionalidad Forestal</v>
      </c>
      <c r="N262" s="47" t="str">
        <f>+Causales[[#This Row],[Provincia]]&amp;Causales[[#This Row],[Dinámica]]&amp;Causales[[#This Row],[Causal Homologada]]</f>
        <v>Santo DomingoCausas IndirectasDebilidad en la Institucionalidad Forestal</v>
      </c>
      <c r="O262" s="8">
        <v>2</v>
      </c>
      <c r="P262" s="8">
        <v>4</v>
      </c>
      <c r="Q262" s="8">
        <v>3</v>
      </c>
      <c r="R262" s="8">
        <v>3</v>
      </c>
      <c r="S262" s="8">
        <v>3</v>
      </c>
      <c r="T262" s="8"/>
      <c r="U262" s="8"/>
      <c r="V262" s="8"/>
      <c r="W262" s="8"/>
      <c r="X262" s="8">
        <f t="shared" si="11"/>
        <v>15</v>
      </c>
      <c r="Y262" s="39">
        <f t="shared" si="13"/>
        <v>3</v>
      </c>
      <c r="Z262" s="35">
        <v>6</v>
      </c>
      <c r="AA262" s="28"/>
      <c r="AB262" s="28">
        <f>+COUNTIFS(Causales[Causal Homologada],Causales[[#This Row],[Causal Homologada]])</f>
        <v>37</v>
      </c>
      <c r="AC262" s="28"/>
      <c r="AD262" s="28">
        <f>+COUNTIFS(Causales[Causal Homologada],Causales[[#This Row],[Causal Homologada]],Causales[Ranking],1,Causales[Dinámica],Causales[[#This Row],[Dinámica]])</f>
        <v>8</v>
      </c>
      <c r="AE262" s="28">
        <f>+COUNTIFS(Causales[Causal Homologada],Causales[[#This Row],[Causal Homologada]],Causales[Ranking],2,Causales[Dinámica],Causales[[#This Row],[Dinámica]])</f>
        <v>4</v>
      </c>
      <c r="AF262" s="28">
        <f>+Causales[[#This Row],[Conteo Rank]]*1+Causales[[#This Row],[Conteo Rank2]]*0.5</f>
        <v>10</v>
      </c>
      <c r="AG262" s="28">
        <f>+Causales[[#This Row],[Conteo Rank 1+2]]*0.8+Causales[[#This Row],[Puntaje Total]]*0.2</f>
        <v>11</v>
      </c>
      <c r="AH262" s="28">
        <f>+_xlfn.PERCENTRANK.INC(Causales[Puntaje Ponderado],Causales[[#This Row],[Puntaje Ponderado]],3)</f>
        <v>0.52700000000000002</v>
      </c>
      <c r="AI262" s="49" t="str">
        <f>+VLOOKUP(M262,Homolgacion9[[Causal Homologada]:[Driver]],2,0)</f>
        <v>Debilidad institucional para la gestión forestal y ausencia de ley sectorial forestal y otras leyes asociadas a la gestión del sector</v>
      </c>
      <c r="AJ262" s="2" t="str">
        <f t="shared" si="12"/>
        <v>Media</v>
      </c>
    </row>
    <row r="263" spans="2:36" x14ac:dyDescent="0.2">
      <c r="B263" s="1" t="s">
        <v>47</v>
      </c>
      <c r="C263" s="1" t="s">
        <v>36</v>
      </c>
      <c r="D263" s="1" t="str">
        <f>+VLOOKUP(F263,'DIV REGIONAL'!$F$4:$H$37,2,0)</f>
        <v>SURESTE</v>
      </c>
      <c r="E263" s="1" t="str">
        <f>+VLOOKUP(F263,'DIV REGIONAL'!$F$4:$H$37,3,0)</f>
        <v>X. OZAMA O METROPOLITANA</v>
      </c>
      <c r="F263" s="1" t="s">
        <v>36</v>
      </c>
      <c r="G263" s="2">
        <v>1</v>
      </c>
      <c r="H263" s="1" t="s">
        <v>59</v>
      </c>
      <c r="I263" s="46" t="s">
        <v>859</v>
      </c>
      <c r="J263" s="2">
        <v>5</v>
      </c>
      <c r="K263" s="1" t="s">
        <v>15</v>
      </c>
      <c r="L263" s="1" t="s">
        <v>17</v>
      </c>
      <c r="M263" s="10" t="str">
        <f>+VLOOKUP(L263,Homolgacion9[[Causal]:[Causal Homologada]],2,0)</f>
        <v>Debilidad en las Políticas Públicas</v>
      </c>
      <c r="N263" s="47" t="str">
        <f>+Causales[[#This Row],[Provincia]]&amp;Causales[[#This Row],[Dinámica]]&amp;Causales[[#This Row],[Causal Homologada]]</f>
        <v>Santo DomingoCausas IndirectasDebilidad en las Políticas Públicas</v>
      </c>
      <c r="O263" s="8">
        <v>4</v>
      </c>
      <c r="P263" s="8">
        <v>3</v>
      </c>
      <c r="Q263" s="8">
        <v>3</v>
      </c>
      <c r="R263" s="8">
        <v>3</v>
      </c>
      <c r="S263" s="8">
        <v>3</v>
      </c>
      <c r="T263" s="8"/>
      <c r="U263" s="8"/>
      <c r="V263" s="8"/>
      <c r="W263" s="8"/>
      <c r="X263" s="8">
        <f t="shared" si="11"/>
        <v>16</v>
      </c>
      <c r="Y263" s="39">
        <f t="shared" si="13"/>
        <v>3.2</v>
      </c>
      <c r="Z263" s="35">
        <v>5</v>
      </c>
      <c r="AA263" s="28"/>
      <c r="AB263" s="28">
        <f>+COUNTIFS(Causales[Causal Homologada],Causales[[#This Row],[Causal Homologada]])</f>
        <v>50</v>
      </c>
      <c r="AC263" s="28"/>
      <c r="AD263" s="28">
        <f>+COUNTIFS(Causales[Causal Homologada],Causales[[#This Row],[Causal Homologada]],Causales[Ranking],1,Causales[Dinámica],Causales[[#This Row],[Dinámica]])</f>
        <v>8</v>
      </c>
      <c r="AE263" s="28">
        <f>+COUNTIFS(Causales[Causal Homologada],Causales[[#This Row],[Causal Homologada]],Causales[Ranking],2,Causales[Dinámica],Causales[[#This Row],[Dinámica]])</f>
        <v>8</v>
      </c>
      <c r="AF263" s="28">
        <f>+Causales[[#This Row],[Conteo Rank]]*1+Causales[[#This Row],[Conteo Rank2]]*0.5</f>
        <v>12</v>
      </c>
      <c r="AG263" s="28">
        <f>+Causales[[#This Row],[Conteo Rank 1+2]]*0.8+Causales[[#This Row],[Puntaje Total]]*0.2</f>
        <v>12.8</v>
      </c>
      <c r="AH263" s="28">
        <f>+_xlfn.PERCENTRANK.INC(Causales[Puntaje Ponderado],Causales[[#This Row],[Puntaje Ponderado]],3)</f>
        <v>0.69299999999999995</v>
      </c>
      <c r="AI263" s="49" t="str">
        <f>+VLOOKUP(M263,Homolgacion9[[Causal Homologada]:[Driver]],2,0)</f>
        <v>Debilidad institucional para la gestión forestal y ausencia de ley sectorial forestal y otras leyes asociadas a la gestión del sector</v>
      </c>
      <c r="AJ263" s="2" t="str">
        <f t="shared" si="12"/>
        <v>Alta</v>
      </c>
    </row>
    <row r="264" spans="2:36" x14ac:dyDescent="0.2">
      <c r="B264" s="1" t="s">
        <v>47</v>
      </c>
      <c r="C264" s="1" t="s">
        <v>36</v>
      </c>
      <c r="D264" s="1" t="str">
        <f>+VLOOKUP(F264,'DIV REGIONAL'!$F$4:$H$37,2,0)</f>
        <v>SURESTE</v>
      </c>
      <c r="E264" s="1" t="str">
        <f>+VLOOKUP(F264,'DIV REGIONAL'!$F$4:$H$37,3,0)</f>
        <v>X. OZAMA O METROPOLITANA</v>
      </c>
      <c r="F264" s="1" t="s">
        <v>36</v>
      </c>
      <c r="G264" s="2">
        <v>1</v>
      </c>
      <c r="H264" s="1" t="s">
        <v>59</v>
      </c>
      <c r="I264" s="46" t="s">
        <v>859</v>
      </c>
      <c r="J264" s="2">
        <v>5</v>
      </c>
      <c r="K264" s="1" t="s">
        <v>15</v>
      </c>
      <c r="L264" s="1" t="s">
        <v>18</v>
      </c>
      <c r="M264" s="10" t="str">
        <f>+VLOOKUP(L264,Homolgacion9[[Causal]:[Causal Homologada]],2,0)</f>
        <v>Turismo: Expansión del área turística</v>
      </c>
      <c r="N264" s="47" t="str">
        <f>+Causales[[#This Row],[Provincia]]&amp;Causales[[#This Row],[Dinámica]]&amp;Causales[[#This Row],[Causal Homologada]]</f>
        <v>Santo DomingoCausas IndirectasTurismo: Expansión del área turística</v>
      </c>
      <c r="O264" s="8">
        <v>3</v>
      </c>
      <c r="P264" s="8">
        <v>3</v>
      </c>
      <c r="Q264" s="8">
        <v>2</v>
      </c>
      <c r="R264" s="8">
        <v>2</v>
      </c>
      <c r="S264" s="8">
        <v>2</v>
      </c>
      <c r="T264" s="8"/>
      <c r="U264" s="8"/>
      <c r="V264" s="8"/>
      <c r="W264" s="8"/>
      <c r="X264" s="8">
        <f t="shared" ref="X264:X327" si="14">IF(SUM(O264:W264)=0,"",SUM(O264:W264))</f>
        <v>12</v>
      </c>
      <c r="Y264" s="39">
        <f t="shared" si="13"/>
        <v>2.4</v>
      </c>
      <c r="Z264" s="35">
        <v>7</v>
      </c>
      <c r="AA264" s="28"/>
      <c r="AB264" s="28">
        <f>+COUNTIFS(Causales[Causal Homologada],Causales[[#This Row],[Causal Homologada]])</f>
        <v>30</v>
      </c>
      <c r="AC264" s="28"/>
      <c r="AD264" s="28">
        <f>+COUNTIFS(Causales[Causal Homologada],Causales[[#This Row],[Causal Homologada]],Causales[Ranking],1,Causales[Dinámica],Causales[[#This Row],[Dinámica]])</f>
        <v>0</v>
      </c>
      <c r="AE264" s="28">
        <f>+COUNTIFS(Causales[Causal Homologada],Causales[[#This Row],[Causal Homologada]],Causales[Ranking],2,Causales[Dinámica],Causales[[#This Row],[Dinámica]])</f>
        <v>3</v>
      </c>
      <c r="AF264" s="28">
        <f>+Causales[[#This Row],[Conteo Rank]]*1+Causales[[#This Row],[Conteo Rank2]]*0.5</f>
        <v>1.5</v>
      </c>
      <c r="AG264" s="28">
        <f>+Causales[[#This Row],[Conteo Rank 1+2]]*0.8+Causales[[#This Row],[Puntaje Total]]*0.2</f>
        <v>3.6000000000000005</v>
      </c>
      <c r="AH264" s="28">
        <f>+_xlfn.PERCENTRANK.INC(Causales[Puntaje Ponderado],Causales[[#This Row],[Puntaje Ponderado]],3)</f>
        <v>0.121</v>
      </c>
      <c r="AI264" s="49" t="str">
        <f>+VLOOKUP(M264,Homolgacion9[[Causal Homologada]:[Driver]],2,0)</f>
        <v>Expansión de infraestructura productiva de tipo urbana, vial e industrial</v>
      </c>
      <c r="AJ264" s="2" t="str">
        <f t="shared" si="12"/>
        <v>Muy Baja</v>
      </c>
    </row>
    <row r="265" spans="2:36" x14ac:dyDescent="0.2">
      <c r="B265" s="1" t="s">
        <v>47</v>
      </c>
      <c r="C265" s="1" t="s">
        <v>36</v>
      </c>
      <c r="D265" s="1" t="str">
        <f>+VLOOKUP(F265,'DIV REGIONAL'!$F$4:$H$37,2,0)</f>
        <v>SURESTE</v>
      </c>
      <c r="E265" s="1" t="str">
        <f>+VLOOKUP(F265,'DIV REGIONAL'!$F$4:$H$37,3,0)</f>
        <v>X. OZAMA O METROPOLITANA</v>
      </c>
      <c r="F265" s="1" t="s">
        <v>36</v>
      </c>
      <c r="G265" s="2">
        <v>1</v>
      </c>
      <c r="H265" s="1" t="s">
        <v>59</v>
      </c>
      <c r="I265" s="46" t="s">
        <v>859</v>
      </c>
      <c r="J265" s="2">
        <v>5</v>
      </c>
      <c r="K265" s="1" t="s">
        <v>15</v>
      </c>
      <c r="L265" s="1" t="s">
        <v>19</v>
      </c>
      <c r="M265" s="10" t="str">
        <f>+VLOOKUP(L265,Homolgacion9[[Causal]:[Causal Homologada]],2,0)</f>
        <v>Informalidad Mercado Leña/Carbón</v>
      </c>
      <c r="N265" s="47" t="str">
        <f>+Causales[[#This Row],[Provincia]]&amp;Causales[[#This Row],[Dinámica]]&amp;Causales[[#This Row],[Causal Homologada]]</f>
        <v>Santo DomingoCausas IndirectasInformalidad Mercado Leña/Carbón</v>
      </c>
      <c r="O265" s="8">
        <v>3</v>
      </c>
      <c r="P265" s="8">
        <v>3</v>
      </c>
      <c r="Q265" s="8">
        <v>4</v>
      </c>
      <c r="R265" s="8">
        <v>5</v>
      </c>
      <c r="S265" s="8">
        <v>5</v>
      </c>
      <c r="T265" s="8"/>
      <c r="U265" s="8"/>
      <c r="V265" s="8"/>
      <c r="W265" s="8"/>
      <c r="X265" s="8">
        <f t="shared" si="14"/>
        <v>20</v>
      </c>
      <c r="Y265" s="39">
        <f t="shared" si="13"/>
        <v>4</v>
      </c>
      <c r="Z265" s="35">
        <v>1</v>
      </c>
      <c r="AA265" s="28"/>
      <c r="AB265" s="28">
        <f>+COUNTIFS(Causales[Causal Homologada],Causales[[#This Row],[Causal Homologada]])</f>
        <v>29</v>
      </c>
      <c r="AC265" s="28"/>
      <c r="AD265" s="28">
        <f>+COUNTIFS(Causales[Causal Homologada],Causales[[#This Row],[Causal Homologada]],Causales[Ranking],1,Causales[Dinámica],Causales[[#This Row],[Dinámica]])</f>
        <v>5</v>
      </c>
      <c r="AE265" s="28">
        <f>+COUNTIFS(Causales[Causal Homologada],Causales[[#This Row],[Causal Homologada]],Causales[Ranking],2,Causales[Dinámica],Causales[[#This Row],[Dinámica]])</f>
        <v>8</v>
      </c>
      <c r="AF265" s="28">
        <f>+Causales[[#This Row],[Conteo Rank]]*1+Causales[[#This Row],[Conteo Rank2]]*0.5</f>
        <v>9</v>
      </c>
      <c r="AG265" s="28">
        <f>+Causales[[#This Row],[Conteo Rank 1+2]]*0.8+Causales[[#This Row],[Puntaje Total]]*0.2</f>
        <v>11.2</v>
      </c>
      <c r="AH265" s="28">
        <f>+_xlfn.PERCENTRANK.INC(Causales[Puntaje Ponderado],Causales[[#This Row],[Puntaje Ponderado]],3)</f>
        <v>0.55000000000000004</v>
      </c>
      <c r="AI265" s="49" t="str">
        <f>+VLOOKUP(M265,Homolgacion9[[Causal Homologada]:[Driver]],2,0)</f>
        <v>Manejo y uso insustentable de las tierras forestales</v>
      </c>
      <c r="AJ265" s="2" t="str">
        <f t="shared" ref="AJ265:AJ328" si="15">+IF(AH265&lt;=$AO$12,$AM$12,IF(AH265&lt;=$AO$11,$AM$11,IF(AH265&lt;=$AO$10,$AM$10,IF(AH265&lt;=$AO$9,$AM$9,$AM$8))))</f>
        <v>Media</v>
      </c>
    </row>
    <row r="266" spans="2:36" x14ac:dyDescent="0.2">
      <c r="B266" s="1" t="s">
        <v>47</v>
      </c>
      <c r="C266" s="1" t="s">
        <v>36</v>
      </c>
      <c r="D266" s="1" t="str">
        <f>+VLOOKUP(F266,'DIV REGIONAL'!$F$4:$H$37,2,0)</f>
        <v>SURESTE</v>
      </c>
      <c r="E266" s="1" t="str">
        <f>+VLOOKUP(F266,'DIV REGIONAL'!$F$4:$H$37,3,0)</f>
        <v>X. OZAMA O METROPOLITANA</v>
      </c>
      <c r="F266" s="1" t="s">
        <v>36</v>
      </c>
      <c r="G266" s="2">
        <v>1</v>
      </c>
      <c r="H266" s="1" t="s">
        <v>59</v>
      </c>
      <c r="I266" s="46" t="s">
        <v>859</v>
      </c>
      <c r="J266" s="2">
        <v>5</v>
      </c>
      <c r="K266" s="1" t="s">
        <v>15</v>
      </c>
      <c r="L266" s="1" t="s">
        <v>158</v>
      </c>
      <c r="M266" s="10" t="str">
        <f>+VLOOKUP(L266,Homolgacion9[[Causal]:[Causal Homologada]],2,0)</f>
        <v>Pobreza -Desempleo</v>
      </c>
      <c r="N266" s="47" t="str">
        <f>+Causales[[#This Row],[Provincia]]&amp;Causales[[#This Row],[Dinámica]]&amp;Causales[[#This Row],[Causal Homologada]]</f>
        <v>Santo DomingoCausas IndirectasPobreza -Desempleo</v>
      </c>
      <c r="O266" s="8">
        <v>5</v>
      </c>
      <c r="P266" s="8">
        <v>4</v>
      </c>
      <c r="Q266" s="8">
        <v>3</v>
      </c>
      <c r="R266" s="8">
        <v>3</v>
      </c>
      <c r="S266" s="8">
        <v>3</v>
      </c>
      <c r="T266" s="8"/>
      <c r="U266" s="8"/>
      <c r="V266" s="8"/>
      <c r="W266" s="8"/>
      <c r="X266" s="8">
        <f t="shared" si="14"/>
        <v>18</v>
      </c>
      <c r="Y266" s="39">
        <f t="shared" si="13"/>
        <v>3.6</v>
      </c>
      <c r="Z266" s="35">
        <v>3</v>
      </c>
      <c r="AA266" s="28"/>
      <c r="AB266" s="28">
        <f>+COUNTIFS(Causales[Causal Homologada],Causales[[#This Row],[Causal Homologada]])</f>
        <v>25</v>
      </c>
      <c r="AC266" s="28"/>
      <c r="AD266" s="28">
        <f>+COUNTIFS(Causales[Causal Homologada],Causales[[#This Row],[Causal Homologada]],Causales[Ranking],1,Causales[Dinámica],Causales[[#This Row],[Dinámica]])</f>
        <v>2</v>
      </c>
      <c r="AE266" s="28">
        <f>+COUNTIFS(Causales[Causal Homologada],Causales[[#This Row],[Causal Homologada]],Causales[Ranking],2,Causales[Dinámica],Causales[[#This Row],[Dinámica]])</f>
        <v>4</v>
      </c>
      <c r="AF266" s="28">
        <f>+Causales[[#This Row],[Conteo Rank]]*1+Causales[[#This Row],[Conteo Rank2]]*0.5</f>
        <v>4</v>
      </c>
      <c r="AG266" s="28">
        <f>+Causales[[#This Row],[Conteo Rank 1+2]]*0.8+Causales[[#This Row],[Puntaje Total]]*0.2</f>
        <v>6.8000000000000007</v>
      </c>
      <c r="AH266" s="28">
        <f>+_xlfn.PERCENTRANK.INC(Causales[Puntaje Ponderado],Causales[[#This Row],[Puntaje Ponderado]],3)</f>
        <v>0.314</v>
      </c>
      <c r="AI266" s="49" t="str">
        <f>+VLOOKUP(M266,Homolgacion9[[Causal Homologada]:[Driver]],2,0)</f>
        <v>Pobreza e Inequidad Social</v>
      </c>
      <c r="AJ266" s="2" t="str">
        <f t="shared" si="15"/>
        <v>Baja</v>
      </c>
    </row>
    <row r="267" spans="2:36" x14ac:dyDescent="0.2">
      <c r="B267" s="1" t="s">
        <v>47</v>
      </c>
      <c r="C267" s="1" t="s">
        <v>36</v>
      </c>
      <c r="D267" s="1" t="str">
        <f>+VLOOKUP(F267,'DIV REGIONAL'!$F$4:$H$37,2,0)</f>
        <v>SURESTE</v>
      </c>
      <c r="E267" s="1" t="str">
        <f>+VLOOKUP(F267,'DIV REGIONAL'!$F$4:$H$37,3,0)</f>
        <v>X. OZAMA O METROPOLITANA</v>
      </c>
      <c r="F267" s="1" t="s">
        <v>36</v>
      </c>
      <c r="G267" s="2">
        <v>1</v>
      </c>
      <c r="H267" s="1" t="s">
        <v>59</v>
      </c>
      <c r="I267" s="46" t="s">
        <v>859</v>
      </c>
      <c r="J267" s="2">
        <v>5</v>
      </c>
      <c r="K267" s="1" t="s">
        <v>15</v>
      </c>
      <c r="L267" s="1" t="s">
        <v>159</v>
      </c>
      <c r="M267" s="10" t="str">
        <f>+VLOOKUP(L267,Homolgacion9[[Causal]:[Causal Homologada]],2,0)</f>
        <v>Debilidad en las Políticas Públicas</v>
      </c>
      <c r="N267" s="47" t="str">
        <f>+Causales[[#This Row],[Provincia]]&amp;Causales[[#This Row],[Dinámica]]&amp;Causales[[#This Row],[Causal Homologada]]</f>
        <v>Santo DomingoCausas IndirectasDebilidad en las Políticas Públicas</v>
      </c>
      <c r="O267" s="8">
        <v>5</v>
      </c>
      <c r="P267" s="8">
        <v>2</v>
      </c>
      <c r="Q267" s="8">
        <v>2</v>
      </c>
      <c r="R267" s="8">
        <v>4</v>
      </c>
      <c r="S267" s="8">
        <v>4</v>
      </c>
      <c r="T267" s="8"/>
      <c r="U267" s="8"/>
      <c r="V267" s="8"/>
      <c r="W267" s="8"/>
      <c r="X267" s="8">
        <f t="shared" si="14"/>
        <v>17</v>
      </c>
      <c r="Y267" s="39">
        <f t="shared" si="13"/>
        <v>3.4</v>
      </c>
      <c r="Z267" s="35">
        <v>4</v>
      </c>
      <c r="AA267" s="28"/>
      <c r="AB267" s="28">
        <f>+COUNTIFS(Causales[Causal Homologada],Causales[[#This Row],[Causal Homologada]])</f>
        <v>50</v>
      </c>
      <c r="AC267" s="28"/>
      <c r="AD267" s="28">
        <f>+COUNTIFS(Causales[Causal Homologada],Causales[[#This Row],[Causal Homologada]],Causales[Ranking],1,Causales[Dinámica],Causales[[#This Row],[Dinámica]])</f>
        <v>8</v>
      </c>
      <c r="AE267" s="28">
        <f>+COUNTIFS(Causales[Causal Homologada],Causales[[#This Row],[Causal Homologada]],Causales[Ranking],2,Causales[Dinámica],Causales[[#This Row],[Dinámica]])</f>
        <v>8</v>
      </c>
      <c r="AF267" s="28">
        <f>+Causales[[#This Row],[Conteo Rank]]*1+Causales[[#This Row],[Conteo Rank2]]*0.5</f>
        <v>12</v>
      </c>
      <c r="AG267" s="28">
        <f>+Causales[[#This Row],[Conteo Rank 1+2]]*0.8+Causales[[#This Row],[Puntaje Total]]*0.2</f>
        <v>13.000000000000002</v>
      </c>
      <c r="AH267" s="28">
        <f>+_xlfn.PERCENTRANK.INC(Causales[Puntaje Ponderado],Causales[[#This Row],[Puntaje Ponderado]],3)</f>
        <v>0.73899999999999999</v>
      </c>
      <c r="AI267" s="49" t="str">
        <f>+VLOOKUP(M267,Homolgacion9[[Causal Homologada]:[Driver]],2,0)</f>
        <v>Debilidad institucional para la gestión forestal y ausencia de ley sectorial forestal y otras leyes asociadas a la gestión del sector</v>
      </c>
      <c r="AJ267" s="2" t="str">
        <f t="shared" si="15"/>
        <v>Alta</v>
      </c>
    </row>
    <row r="268" spans="2:36" x14ac:dyDescent="0.2">
      <c r="B268" s="1" t="s">
        <v>47</v>
      </c>
      <c r="C268" s="1" t="s">
        <v>36</v>
      </c>
      <c r="D268" s="1" t="str">
        <f>+VLOOKUP(F268,'DIV REGIONAL'!$F$4:$H$37,2,0)</f>
        <v>SURESTE</v>
      </c>
      <c r="E268" s="1" t="str">
        <f>+VLOOKUP(F268,'DIV REGIONAL'!$F$4:$H$37,3,0)</f>
        <v>X. OZAMA O METROPOLITANA</v>
      </c>
      <c r="F268" s="1" t="s">
        <v>36</v>
      </c>
      <c r="G268" s="2">
        <v>1</v>
      </c>
      <c r="H268" s="1" t="s">
        <v>59</v>
      </c>
      <c r="I268" s="46" t="s">
        <v>859</v>
      </c>
      <c r="J268" s="2">
        <v>5</v>
      </c>
      <c r="K268" s="1" t="s">
        <v>15</v>
      </c>
      <c r="L268" s="1" t="s">
        <v>160</v>
      </c>
      <c r="M268" s="10" t="str">
        <f>+VLOOKUP(L268,Homolgacion9[[Causal]:[Causal Homologada]],2,0)</f>
        <v>Débil Educación Ambiental</v>
      </c>
      <c r="N268" s="47" t="str">
        <f>+Causales[[#This Row],[Provincia]]&amp;Causales[[#This Row],[Dinámica]]&amp;Causales[[#This Row],[Causal Homologada]]</f>
        <v>Santo DomingoCausas IndirectasDébil Educación Ambiental</v>
      </c>
      <c r="O268" s="8">
        <v>2</v>
      </c>
      <c r="P268" s="8">
        <v>3</v>
      </c>
      <c r="Q268" s="8">
        <v>4</v>
      </c>
      <c r="R268" s="8">
        <v>5</v>
      </c>
      <c r="S268" s="8">
        <v>5</v>
      </c>
      <c r="T268" s="8"/>
      <c r="U268" s="8"/>
      <c r="V268" s="8"/>
      <c r="W268" s="8"/>
      <c r="X268" s="8">
        <f t="shared" si="14"/>
        <v>19</v>
      </c>
      <c r="Y268" s="39">
        <f t="shared" si="13"/>
        <v>3.8</v>
      </c>
      <c r="Z268" s="35">
        <v>2</v>
      </c>
      <c r="AA268" s="28"/>
      <c r="AB268" s="28">
        <f>+COUNTIFS(Causales[Causal Homologada],Causales[[#This Row],[Causal Homologada]])</f>
        <v>17</v>
      </c>
      <c r="AC268" s="28"/>
      <c r="AD268" s="28">
        <f>+COUNTIFS(Causales[Causal Homologada],Causales[[#This Row],[Causal Homologada]],Causales[Ranking],1,Causales[Dinámica],Causales[[#This Row],[Dinámica]])</f>
        <v>5</v>
      </c>
      <c r="AE268" s="28">
        <f>+COUNTIFS(Causales[Causal Homologada],Causales[[#This Row],[Causal Homologada]],Causales[Ranking],2,Causales[Dinámica],Causales[[#This Row],[Dinámica]])</f>
        <v>7</v>
      </c>
      <c r="AF268" s="28">
        <f>+Causales[[#This Row],[Conteo Rank]]*1+Causales[[#This Row],[Conteo Rank2]]*0.5</f>
        <v>8.5</v>
      </c>
      <c r="AG268" s="28">
        <f>+Causales[[#This Row],[Conteo Rank 1+2]]*0.8+Causales[[#This Row],[Puntaje Total]]*0.2</f>
        <v>10.600000000000001</v>
      </c>
      <c r="AH268" s="28">
        <f>+_xlfn.PERCENTRANK.INC(Causales[Puntaje Ponderado],Causales[[#This Row],[Puntaje Ponderado]],3)</f>
        <v>0.5</v>
      </c>
      <c r="AI268" s="49" t="str">
        <f>+VLOOKUP(M268,Homolgacion9[[Causal Homologada]:[Driver]],2,0)</f>
        <v>Débil Educación Ambiental</v>
      </c>
      <c r="AJ268" s="2" t="str">
        <f t="shared" si="15"/>
        <v>Media</v>
      </c>
    </row>
    <row r="269" spans="2:36" x14ac:dyDescent="0.2">
      <c r="B269" s="1" t="s">
        <v>47</v>
      </c>
      <c r="C269" s="1" t="s">
        <v>36</v>
      </c>
      <c r="D269" s="1" t="str">
        <f>+VLOOKUP(F269,'DIV REGIONAL'!$F$4:$H$37,2,0)</f>
        <v>SURESTE</v>
      </c>
      <c r="E269" s="1" t="str">
        <f>+VLOOKUP(F269,'DIV REGIONAL'!$F$4:$H$37,3,0)</f>
        <v>X. OZAMA O METROPOLITANA</v>
      </c>
      <c r="F269" s="1" t="s">
        <v>36</v>
      </c>
      <c r="G269" s="2">
        <v>1</v>
      </c>
      <c r="H269" s="1" t="s">
        <v>59</v>
      </c>
      <c r="I269" s="46" t="s">
        <v>859</v>
      </c>
      <c r="J269" s="2">
        <v>5</v>
      </c>
      <c r="K269" s="1" t="s">
        <v>15</v>
      </c>
      <c r="L269" s="1" t="s">
        <v>161</v>
      </c>
      <c r="M269" s="10" t="str">
        <f>+VLOOKUP(L269,Homolgacion9[[Causal]:[Causal Homologada]],2,0)</f>
        <v>Debilidad en las Políticas Públicas</v>
      </c>
      <c r="N269" s="47" t="str">
        <f>+Causales[[#This Row],[Provincia]]&amp;Causales[[#This Row],[Dinámica]]&amp;Causales[[#This Row],[Causal Homologada]]</f>
        <v>Santo DomingoCausas IndirectasDebilidad en las Políticas Públicas</v>
      </c>
      <c r="O269" s="8">
        <v>3</v>
      </c>
      <c r="P269" s="8">
        <v>3</v>
      </c>
      <c r="Q269" s="8">
        <v>5</v>
      </c>
      <c r="R269" s="8">
        <v>3</v>
      </c>
      <c r="S269" s="8">
        <v>3</v>
      </c>
      <c r="T269" s="8"/>
      <c r="U269" s="8"/>
      <c r="V269" s="8"/>
      <c r="W269" s="8"/>
      <c r="X269" s="8">
        <f t="shared" si="14"/>
        <v>17</v>
      </c>
      <c r="Y269" s="39">
        <f t="shared" si="13"/>
        <v>3.4</v>
      </c>
      <c r="Z269" s="35">
        <v>4</v>
      </c>
      <c r="AA269" s="28"/>
      <c r="AB269" s="28">
        <f>+COUNTIFS(Causales[Causal Homologada],Causales[[#This Row],[Causal Homologada]])</f>
        <v>50</v>
      </c>
      <c r="AC269" s="28"/>
      <c r="AD269" s="28">
        <f>+COUNTIFS(Causales[Causal Homologada],Causales[[#This Row],[Causal Homologada]],Causales[Ranking],1,Causales[Dinámica],Causales[[#This Row],[Dinámica]])</f>
        <v>8</v>
      </c>
      <c r="AE269" s="28">
        <f>+COUNTIFS(Causales[Causal Homologada],Causales[[#This Row],[Causal Homologada]],Causales[Ranking],2,Causales[Dinámica],Causales[[#This Row],[Dinámica]])</f>
        <v>8</v>
      </c>
      <c r="AF269" s="28">
        <f>+Causales[[#This Row],[Conteo Rank]]*1+Causales[[#This Row],[Conteo Rank2]]*0.5</f>
        <v>12</v>
      </c>
      <c r="AG269" s="28">
        <f>+Causales[[#This Row],[Conteo Rank 1+2]]*0.8+Causales[[#This Row],[Puntaje Total]]*0.2</f>
        <v>13.000000000000002</v>
      </c>
      <c r="AH269" s="28">
        <f>+_xlfn.PERCENTRANK.INC(Causales[Puntaje Ponderado],Causales[[#This Row],[Puntaje Ponderado]],3)</f>
        <v>0.73899999999999999</v>
      </c>
      <c r="AI269" s="49" t="str">
        <f>+VLOOKUP(M269,Homolgacion9[[Causal Homologada]:[Driver]],2,0)</f>
        <v>Debilidad institucional para la gestión forestal y ausencia de ley sectorial forestal y otras leyes asociadas a la gestión del sector</v>
      </c>
      <c r="AJ269" s="2" t="str">
        <f t="shared" si="15"/>
        <v>Alta</v>
      </c>
    </row>
    <row r="270" spans="2:36" x14ac:dyDescent="0.2">
      <c r="B270" s="6" t="s">
        <v>47</v>
      </c>
      <c r="C270" s="6" t="s">
        <v>36</v>
      </c>
      <c r="D270" s="6" t="str">
        <f>+VLOOKUP(F270,'DIV REGIONAL'!$F$4:$H$37,2,0)</f>
        <v>SURESTE</v>
      </c>
      <c r="E270" s="6" t="str">
        <f>+VLOOKUP(F270,'DIV REGIONAL'!$F$4:$H$37,3,0)</f>
        <v>IX. HIGUAMO</v>
      </c>
      <c r="F270" s="6" t="s">
        <v>265</v>
      </c>
      <c r="G270" s="7">
        <v>2</v>
      </c>
      <c r="H270" s="6" t="s">
        <v>56</v>
      </c>
      <c r="I270" s="46" t="s">
        <v>860</v>
      </c>
      <c r="J270" s="7">
        <v>6.9999999999999991</v>
      </c>
      <c r="K270" s="6" t="s">
        <v>3</v>
      </c>
      <c r="L270" s="6" t="s">
        <v>4</v>
      </c>
      <c r="M270" s="10" t="str">
        <f>+VLOOKUP(L270,Homolgacion9[[Causal]:[Causal Homologada]],2,0)</f>
        <v>Agricultura Comercial</v>
      </c>
      <c r="N270" s="47" t="str">
        <f>+Causales[[#This Row],[Provincia]]&amp;Causales[[#This Row],[Dinámica]]&amp;Causales[[#This Row],[Causal Homologada]]</f>
        <v>San Pedro de MacorísDeforestaciónAgricultura Comercial</v>
      </c>
      <c r="O270" s="7">
        <v>4</v>
      </c>
      <c r="P270" s="7">
        <v>5</v>
      </c>
      <c r="Q270" s="7">
        <v>3</v>
      </c>
      <c r="R270" s="7">
        <v>3</v>
      </c>
      <c r="S270" s="7">
        <v>4</v>
      </c>
      <c r="T270" s="7">
        <v>5</v>
      </c>
      <c r="U270" s="7">
        <v>2</v>
      </c>
      <c r="V270" s="7"/>
      <c r="W270" s="7"/>
      <c r="X270" s="7">
        <f t="shared" si="14"/>
        <v>26</v>
      </c>
      <c r="Y270" s="38">
        <f t="shared" si="13"/>
        <v>3.7142857142857144</v>
      </c>
      <c r="Z270" s="32">
        <v>1</v>
      </c>
      <c r="AA270" s="28"/>
      <c r="AB270" s="28">
        <f>+COUNTIFS(Causales[Causal Homologada],Causales[[#This Row],[Causal Homologada]])</f>
        <v>30</v>
      </c>
      <c r="AC270" s="28"/>
      <c r="AD270" s="28">
        <f>+COUNTIFS(Causales[Causal Homologada],Causales[[#This Row],[Causal Homologada]],Causales[Ranking],1,Causales[Dinámica],Causales[[#This Row],[Dinámica]])</f>
        <v>7</v>
      </c>
      <c r="AE270" s="28">
        <f>+COUNTIFS(Causales[Causal Homologada],Causales[[#This Row],[Causal Homologada]],Causales[Ranking],2,Causales[Dinámica],Causales[[#This Row],[Dinámica]])</f>
        <v>9</v>
      </c>
      <c r="AF270" s="28">
        <f>+Causales[[#This Row],[Conteo Rank]]*1+Causales[[#This Row],[Conteo Rank2]]*0.5</f>
        <v>11.5</v>
      </c>
      <c r="AG270" s="28">
        <f>+Causales[[#This Row],[Conteo Rank 1+2]]*0.8+Causales[[#This Row],[Puntaje Total]]*0.2</f>
        <v>14.400000000000002</v>
      </c>
      <c r="AH270" s="28">
        <f>+_xlfn.PERCENTRANK.INC(Causales[Puntaje Ponderado],Causales[[#This Row],[Puntaje Ponderado]],3)</f>
        <v>0.873</v>
      </c>
      <c r="AI270" s="49" t="str">
        <f>+VLOOKUP(M270,Homolgacion9[[Causal Homologada]:[Driver]],2,0)</f>
        <v>Manejo y uso insustentable de las tierras para producción agrícola</v>
      </c>
      <c r="AJ270" s="2" t="str">
        <f t="shared" si="15"/>
        <v>Muy Alta</v>
      </c>
    </row>
    <row r="271" spans="2:36" x14ac:dyDescent="0.2">
      <c r="B271" s="1" t="s">
        <v>47</v>
      </c>
      <c r="C271" s="1" t="s">
        <v>36</v>
      </c>
      <c r="D271" s="1" t="str">
        <f>+VLOOKUP(F271,'DIV REGIONAL'!$F$4:$H$37,2,0)</f>
        <v>SURESTE</v>
      </c>
      <c r="E271" s="1" t="str">
        <f>+VLOOKUP(F271,'DIV REGIONAL'!$F$4:$H$37,3,0)</f>
        <v>IX. HIGUAMO</v>
      </c>
      <c r="F271" s="6" t="s">
        <v>265</v>
      </c>
      <c r="G271" s="2">
        <v>2</v>
      </c>
      <c r="H271" s="1" t="s">
        <v>56</v>
      </c>
      <c r="I271" s="46" t="s">
        <v>860</v>
      </c>
      <c r="J271" s="2">
        <v>6.9999999999999991</v>
      </c>
      <c r="K271" s="1" t="s">
        <v>3</v>
      </c>
      <c r="L271" s="1" t="s">
        <v>5</v>
      </c>
      <c r="M271" s="10" t="str">
        <f>+VLOOKUP(L271,Homolgacion9[[Causal]:[Causal Homologada]],2,0)</f>
        <v>Agricultura migratoria/subsistencia</v>
      </c>
      <c r="N271" s="47" t="str">
        <f>+Causales[[#This Row],[Provincia]]&amp;Causales[[#This Row],[Dinámica]]&amp;Causales[[#This Row],[Causal Homologada]]</f>
        <v>San Pedro de MacorísDeforestaciónAgricultura migratoria/subsistencia</v>
      </c>
      <c r="O271" s="8">
        <v>3</v>
      </c>
      <c r="P271" s="8">
        <v>1</v>
      </c>
      <c r="Q271" s="8">
        <v>1</v>
      </c>
      <c r="R271" s="8">
        <v>1</v>
      </c>
      <c r="S271" s="8">
        <v>2</v>
      </c>
      <c r="T271" s="8">
        <v>2</v>
      </c>
      <c r="U271" s="8">
        <v>2</v>
      </c>
      <c r="V271" s="8"/>
      <c r="W271" s="8"/>
      <c r="X271" s="8">
        <f t="shared" si="14"/>
        <v>12</v>
      </c>
      <c r="Y271" s="39">
        <f t="shared" si="13"/>
        <v>1.7142857142857142</v>
      </c>
      <c r="Z271" s="34">
        <v>5</v>
      </c>
      <c r="AA271" s="28"/>
      <c r="AB271" s="28">
        <f>+COUNTIFS(Causales[Causal Homologada],Causales[[#This Row],[Causal Homologada]])</f>
        <v>37</v>
      </c>
      <c r="AC271" s="28"/>
      <c r="AD271" s="28">
        <f>+COUNTIFS(Causales[Causal Homologada],Causales[[#This Row],[Causal Homologada]],Causales[Ranking],1,Causales[Dinámica],Causales[[#This Row],[Dinámica]])</f>
        <v>3</v>
      </c>
      <c r="AE271" s="28">
        <f>+COUNTIFS(Causales[Causal Homologada],Causales[[#This Row],[Causal Homologada]],Causales[Ranking],2,Causales[Dinámica],Causales[[#This Row],[Dinámica]])</f>
        <v>11</v>
      </c>
      <c r="AF271" s="28">
        <f>+Causales[[#This Row],[Conteo Rank]]*1+Causales[[#This Row],[Conteo Rank2]]*0.5</f>
        <v>8.5</v>
      </c>
      <c r="AG271" s="28">
        <f>+Causales[[#This Row],[Conteo Rank 1+2]]*0.8+Causales[[#This Row],[Puntaje Total]]*0.2</f>
        <v>9.2000000000000011</v>
      </c>
      <c r="AH271" s="28">
        <f>+_xlfn.PERCENTRANK.INC(Causales[Puntaje Ponderado],Causales[[#This Row],[Puntaje Ponderado]],3)</f>
        <v>0.43099999999999999</v>
      </c>
      <c r="AI271" s="49" t="str">
        <f>+VLOOKUP(M271,Homolgacion9[[Causal Homologada]:[Driver]],2,0)</f>
        <v>Manejo y uso insustentable de las tierras para producción agrícola</v>
      </c>
      <c r="AJ271" s="2" t="str">
        <f t="shared" si="15"/>
        <v>Media</v>
      </c>
    </row>
    <row r="272" spans="2:36" x14ac:dyDescent="0.2">
      <c r="B272" s="1" t="s">
        <v>47</v>
      </c>
      <c r="C272" s="1" t="s">
        <v>36</v>
      </c>
      <c r="D272" s="1" t="str">
        <f>+VLOOKUP(F272,'DIV REGIONAL'!$F$4:$H$37,2,0)</f>
        <v>SURESTE</v>
      </c>
      <c r="E272" s="1" t="str">
        <f>+VLOOKUP(F272,'DIV REGIONAL'!$F$4:$H$37,3,0)</f>
        <v>IX. HIGUAMO</v>
      </c>
      <c r="F272" s="6" t="s">
        <v>265</v>
      </c>
      <c r="G272" s="2">
        <v>2</v>
      </c>
      <c r="H272" s="1" t="s">
        <v>56</v>
      </c>
      <c r="I272" s="46" t="s">
        <v>860</v>
      </c>
      <c r="J272" s="2">
        <v>6.9999999999999991</v>
      </c>
      <c r="K272" s="1" t="s">
        <v>3</v>
      </c>
      <c r="L272" s="1" t="s">
        <v>6</v>
      </c>
      <c r="M272" s="10" t="str">
        <f>+VLOOKUP(L272,Homolgacion9[[Causal]:[Causal Homologada]],2,0)</f>
        <v xml:space="preserve">Tala Ilegal de Bosque Natural </v>
      </c>
      <c r="N272" s="47" t="str">
        <f>+Causales[[#This Row],[Provincia]]&amp;Causales[[#This Row],[Dinámica]]&amp;Causales[[#This Row],[Causal Homologada]]</f>
        <v xml:space="preserve">San Pedro de MacorísDeforestaciónTala Ilegal de Bosque Natural </v>
      </c>
      <c r="O272" s="8">
        <v>2</v>
      </c>
      <c r="P272" s="8">
        <v>2</v>
      </c>
      <c r="Q272" s="8">
        <v>1</v>
      </c>
      <c r="R272" s="8">
        <v>1</v>
      </c>
      <c r="S272" s="8">
        <v>1</v>
      </c>
      <c r="T272" s="8">
        <v>1</v>
      </c>
      <c r="U272" s="8">
        <v>1</v>
      </c>
      <c r="V272" s="8"/>
      <c r="W272" s="8"/>
      <c r="X272" s="8">
        <f t="shared" si="14"/>
        <v>9</v>
      </c>
      <c r="Y272" s="39">
        <f t="shared" si="13"/>
        <v>1.2857142857142858</v>
      </c>
      <c r="Z272" s="34">
        <v>6</v>
      </c>
      <c r="AA272" s="28"/>
      <c r="AB272" s="28">
        <f>+COUNTIFS(Causales[Causal Homologada],Causales[[#This Row],[Causal Homologada]])</f>
        <v>34</v>
      </c>
      <c r="AC272" s="28"/>
      <c r="AD272" s="28">
        <f>+COUNTIFS(Causales[Causal Homologada],Causales[[#This Row],[Causal Homologada]],Causales[Ranking],1,Causales[Dinámica],Causales[[#This Row],[Dinámica]])</f>
        <v>10</v>
      </c>
      <c r="AE272" s="28">
        <f>+COUNTIFS(Causales[Causal Homologada],Causales[[#This Row],[Causal Homologada]],Causales[Ranking],2,Causales[Dinámica],Causales[[#This Row],[Dinámica]])</f>
        <v>3</v>
      </c>
      <c r="AF272" s="28">
        <f>+Causales[[#This Row],[Conteo Rank]]*1+Causales[[#This Row],[Conteo Rank2]]*0.5</f>
        <v>11.5</v>
      </c>
      <c r="AG272" s="28">
        <f>+Causales[[#This Row],[Conteo Rank 1+2]]*0.8+Causales[[#This Row],[Puntaje Total]]*0.2</f>
        <v>11.000000000000002</v>
      </c>
      <c r="AH272" s="28">
        <f>+_xlfn.PERCENTRANK.INC(Causales[Puntaje Ponderado],Causales[[#This Row],[Puntaje Ponderado]],3)</f>
        <v>0.54400000000000004</v>
      </c>
      <c r="AI272" s="49" t="str">
        <f>+VLOOKUP(M272,Homolgacion9[[Causal Homologada]:[Driver]],2,0)</f>
        <v>Manejo y uso insustentable de las tierras forestales</v>
      </c>
      <c r="AJ272" s="2" t="str">
        <f t="shared" si="15"/>
        <v>Media</v>
      </c>
    </row>
    <row r="273" spans="2:36" x14ac:dyDescent="0.2">
      <c r="B273" s="1" t="s">
        <v>47</v>
      </c>
      <c r="C273" s="1" t="s">
        <v>36</v>
      </c>
      <c r="D273" s="1" t="str">
        <f>+VLOOKUP(F273,'DIV REGIONAL'!$F$4:$H$37,2,0)</f>
        <v>SURESTE</v>
      </c>
      <c r="E273" s="1" t="str">
        <f>+VLOOKUP(F273,'DIV REGIONAL'!$F$4:$H$37,3,0)</f>
        <v>IX. HIGUAMO</v>
      </c>
      <c r="F273" s="6" t="s">
        <v>265</v>
      </c>
      <c r="G273" s="2">
        <v>2</v>
      </c>
      <c r="H273" s="1" t="s">
        <v>56</v>
      </c>
      <c r="I273" s="46" t="s">
        <v>860</v>
      </c>
      <c r="J273" s="2">
        <v>6.9999999999999991</v>
      </c>
      <c r="K273" s="1" t="s">
        <v>15</v>
      </c>
      <c r="L273" s="1" t="s">
        <v>162</v>
      </c>
      <c r="M273" s="10" t="str">
        <f>+VLOOKUP(L273,Homolgacion9[[Causal]:[Causal Homologada]],2,0)</f>
        <v>Turismo: Expansión del área turística</v>
      </c>
      <c r="N273" s="47" t="str">
        <f>+Causales[[#This Row],[Provincia]]&amp;Causales[[#This Row],[Dinámica]]&amp;Causales[[#This Row],[Causal Homologada]]</f>
        <v>San Pedro de MacorísCausas IndirectasTurismo: Expansión del área turística</v>
      </c>
      <c r="O273" s="8">
        <v>2</v>
      </c>
      <c r="P273" s="8">
        <v>3</v>
      </c>
      <c r="Q273" s="8">
        <v>3</v>
      </c>
      <c r="R273" s="8">
        <v>4</v>
      </c>
      <c r="S273" s="8">
        <v>4</v>
      </c>
      <c r="T273" s="8">
        <v>4</v>
      </c>
      <c r="U273" s="8">
        <v>4</v>
      </c>
      <c r="V273" s="8"/>
      <c r="W273" s="8"/>
      <c r="X273" s="8">
        <f t="shared" si="14"/>
        <v>24</v>
      </c>
      <c r="Y273" s="39">
        <f t="shared" si="13"/>
        <v>3.4285714285714284</v>
      </c>
      <c r="Z273" s="34">
        <v>2</v>
      </c>
      <c r="AA273" s="28"/>
      <c r="AB273" s="28">
        <f>+COUNTIFS(Causales[Causal Homologada],Causales[[#This Row],[Causal Homologada]])</f>
        <v>30</v>
      </c>
      <c r="AC273" s="28"/>
      <c r="AD273" s="28">
        <f>+COUNTIFS(Causales[Causal Homologada],Causales[[#This Row],[Causal Homologada]],Causales[Ranking],1,Causales[Dinámica],Causales[[#This Row],[Dinámica]])</f>
        <v>0</v>
      </c>
      <c r="AE273" s="28">
        <f>+COUNTIFS(Causales[Causal Homologada],Causales[[#This Row],[Causal Homologada]],Causales[Ranking],2,Causales[Dinámica],Causales[[#This Row],[Dinámica]])</f>
        <v>3</v>
      </c>
      <c r="AF273" s="28">
        <f>+Causales[[#This Row],[Conteo Rank]]*1+Causales[[#This Row],[Conteo Rank2]]*0.5</f>
        <v>1.5</v>
      </c>
      <c r="AG273" s="28">
        <f>+Causales[[#This Row],[Conteo Rank 1+2]]*0.8+Causales[[#This Row],[Puntaje Total]]*0.2</f>
        <v>6.0000000000000009</v>
      </c>
      <c r="AH273" s="28">
        <f>+_xlfn.PERCENTRANK.INC(Causales[Puntaje Ponderado],Causales[[#This Row],[Puntaje Ponderado]],3)</f>
        <v>0.27800000000000002</v>
      </c>
      <c r="AI273" s="49" t="str">
        <f>+VLOOKUP(M273,Homolgacion9[[Causal Homologada]:[Driver]],2,0)</f>
        <v>Expansión de infraestructura productiva de tipo urbana, vial e industrial</v>
      </c>
      <c r="AJ273" s="2" t="str">
        <f t="shared" si="15"/>
        <v>Baja</v>
      </c>
    </row>
    <row r="274" spans="2:36" x14ac:dyDescent="0.2">
      <c r="B274" s="1" t="s">
        <v>47</v>
      </c>
      <c r="C274" s="1" t="s">
        <v>36</v>
      </c>
      <c r="D274" s="1" t="str">
        <f>+VLOOKUP(F274,'DIV REGIONAL'!$F$4:$H$37,2,0)</f>
        <v>SURESTE</v>
      </c>
      <c r="E274" s="1" t="str">
        <f>+VLOOKUP(F274,'DIV REGIONAL'!$F$4:$H$37,3,0)</f>
        <v>IX. HIGUAMO</v>
      </c>
      <c r="F274" s="6" t="s">
        <v>265</v>
      </c>
      <c r="G274" s="2">
        <v>2</v>
      </c>
      <c r="H274" s="1" t="s">
        <v>56</v>
      </c>
      <c r="I274" s="46" t="s">
        <v>860</v>
      </c>
      <c r="J274" s="2">
        <v>6.9999999999999991</v>
      </c>
      <c r="K274" s="1" t="s">
        <v>3</v>
      </c>
      <c r="L274" s="1" t="s">
        <v>60</v>
      </c>
      <c r="M274" s="10" t="str">
        <f>+VLOOKUP(L274,Homolgacion9[[Causal]:[Causal Homologada]],2,0)</f>
        <v>Ganadería Comercial</v>
      </c>
      <c r="N274" s="47" t="str">
        <f>+Causales[[#This Row],[Provincia]]&amp;Causales[[#This Row],[Dinámica]]&amp;Causales[[#This Row],[Causal Homologada]]</f>
        <v>San Pedro de MacorísDeforestaciónGanadería Comercial</v>
      </c>
      <c r="O274" s="8">
        <v>2</v>
      </c>
      <c r="P274" s="8">
        <v>4</v>
      </c>
      <c r="Q274" s="8">
        <v>5</v>
      </c>
      <c r="R274" s="8">
        <v>3</v>
      </c>
      <c r="S274" s="8">
        <v>3</v>
      </c>
      <c r="T274" s="8">
        <v>3</v>
      </c>
      <c r="U274" s="8">
        <v>3</v>
      </c>
      <c r="V274" s="8"/>
      <c r="W274" s="8"/>
      <c r="X274" s="8">
        <f t="shared" si="14"/>
        <v>23</v>
      </c>
      <c r="Y274" s="39">
        <f t="shared" si="13"/>
        <v>3.2857142857142856</v>
      </c>
      <c r="Z274" s="34">
        <v>3</v>
      </c>
      <c r="AA274" s="28"/>
      <c r="AB274" s="28">
        <f>+COUNTIFS(Causales[Causal Homologada],Causales[[#This Row],[Causal Homologada]])</f>
        <v>28</v>
      </c>
      <c r="AC274" s="28"/>
      <c r="AD274" s="28">
        <f>+COUNTIFS(Causales[Causal Homologada],Causales[[#This Row],[Causal Homologada]],Causales[Ranking],1,Causales[Dinámica],Causales[[#This Row],[Dinámica]])</f>
        <v>11</v>
      </c>
      <c r="AE274" s="28">
        <f>+COUNTIFS(Causales[Causal Homologada],Causales[[#This Row],[Causal Homologada]],Causales[Ranking],2,Causales[Dinámica],Causales[[#This Row],[Dinámica]])</f>
        <v>3</v>
      </c>
      <c r="AF274" s="28">
        <f>+Causales[[#This Row],[Conteo Rank]]*1+Causales[[#This Row],[Conteo Rank2]]*0.5</f>
        <v>12.5</v>
      </c>
      <c r="AG274" s="28">
        <f>+Causales[[#This Row],[Conteo Rank 1+2]]*0.8+Causales[[#This Row],[Puntaje Total]]*0.2</f>
        <v>14.600000000000001</v>
      </c>
      <c r="AH274" s="28">
        <f>+_xlfn.PERCENTRANK.INC(Causales[Puntaje Ponderado],Causales[[#This Row],[Puntaje Ponderado]],3)</f>
        <v>0.89300000000000002</v>
      </c>
      <c r="AI274" s="49" t="str">
        <f>+VLOOKUP(M274,Homolgacion9[[Causal Homologada]:[Driver]],2,0)</f>
        <v>Manejo y uso insustentable de las tierras para producción ganadera</v>
      </c>
      <c r="AJ274" s="2" t="str">
        <f t="shared" si="15"/>
        <v>Muy Alta</v>
      </c>
    </row>
    <row r="275" spans="2:36" x14ac:dyDescent="0.2">
      <c r="B275" s="1" t="s">
        <v>47</v>
      </c>
      <c r="C275" s="1" t="s">
        <v>36</v>
      </c>
      <c r="D275" s="1" t="str">
        <f>+VLOOKUP(F275,'DIV REGIONAL'!$F$4:$H$37,2,0)</f>
        <v>SURESTE</v>
      </c>
      <c r="E275" s="1" t="str">
        <f>+VLOOKUP(F275,'DIV REGIONAL'!$F$4:$H$37,3,0)</f>
        <v>IX. HIGUAMO</v>
      </c>
      <c r="F275" s="6" t="s">
        <v>265</v>
      </c>
      <c r="G275" s="2">
        <v>2</v>
      </c>
      <c r="H275" s="1" t="s">
        <v>56</v>
      </c>
      <c r="I275" s="46" t="s">
        <v>860</v>
      </c>
      <c r="J275" s="2">
        <v>6.9999999999999991</v>
      </c>
      <c r="K275" s="1" t="s">
        <v>15</v>
      </c>
      <c r="L275" s="1" t="s">
        <v>18</v>
      </c>
      <c r="M275" s="10" t="str">
        <f>+VLOOKUP(L275,Homolgacion9[[Causal]:[Causal Homologada]],2,0)</f>
        <v>Turismo: Expansión del área turística</v>
      </c>
      <c r="N275" s="47" t="str">
        <f>+Causales[[#This Row],[Provincia]]&amp;Causales[[#This Row],[Dinámica]]&amp;Causales[[#This Row],[Causal Homologada]]</f>
        <v>San Pedro de MacorísCausas IndirectasTurismo: Expansión del área turística</v>
      </c>
      <c r="O275" s="8">
        <v>4</v>
      </c>
      <c r="P275" s="8">
        <v>4</v>
      </c>
      <c r="Q275" s="8">
        <v>3</v>
      </c>
      <c r="R275" s="8">
        <v>3</v>
      </c>
      <c r="S275" s="8">
        <v>2</v>
      </c>
      <c r="T275" s="8">
        <v>2</v>
      </c>
      <c r="U275" s="8">
        <v>2</v>
      </c>
      <c r="V275" s="8"/>
      <c r="W275" s="8"/>
      <c r="X275" s="8">
        <f t="shared" si="14"/>
        <v>20</v>
      </c>
      <c r="Y275" s="39">
        <f t="shared" si="13"/>
        <v>2.8571428571428572</v>
      </c>
      <c r="Z275" s="34">
        <v>4</v>
      </c>
      <c r="AA275" s="28"/>
      <c r="AB275" s="28">
        <f>+COUNTIFS(Causales[Causal Homologada],Causales[[#This Row],[Causal Homologada]])</f>
        <v>30</v>
      </c>
      <c r="AC275" s="28"/>
      <c r="AD275" s="28">
        <f>+COUNTIFS(Causales[Causal Homologada],Causales[[#This Row],[Causal Homologada]],Causales[Ranking],1,Causales[Dinámica],Causales[[#This Row],[Dinámica]])</f>
        <v>0</v>
      </c>
      <c r="AE275" s="28">
        <f>+COUNTIFS(Causales[Causal Homologada],Causales[[#This Row],[Causal Homologada]],Causales[Ranking],2,Causales[Dinámica],Causales[[#This Row],[Dinámica]])</f>
        <v>3</v>
      </c>
      <c r="AF275" s="28">
        <f>+Causales[[#This Row],[Conteo Rank]]*1+Causales[[#This Row],[Conteo Rank2]]*0.5</f>
        <v>1.5</v>
      </c>
      <c r="AG275" s="28">
        <f>+Causales[[#This Row],[Conteo Rank 1+2]]*0.8+Causales[[#This Row],[Puntaje Total]]*0.2</f>
        <v>5.2</v>
      </c>
      <c r="AH275" s="28">
        <f>+_xlfn.PERCENTRANK.INC(Causales[Puntaje Ponderado],Causales[[#This Row],[Puntaje Ponderado]],3)</f>
        <v>0.214</v>
      </c>
      <c r="AI275" s="49" t="str">
        <f>+VLOOKUP(M275,Homolgacion9[[Causal Homologada]:[Driver]],2,0)</f>
        <v>Expansión de infraestructura productiva de tipo urbana, vial e industrial</v>
      </c>
      <c r="AJ275" s="2" t="str">
        <f t="shared" si="15"/>
        <v>Baja</v>
      </c>
    </row>
    <row r="276" spans="2:36" x14ac:dyDescent="0.2">
      <c r="B276" s="1" t="s">
        <v>47</v>
      </c>
      <c r="C276" s="1" t="s">
        <v>36</v>
      </c>
      <c r="D276" s="1" t="str">
        <f>+VLOOKUP(F276,'DIV REGIONAL'!$F$4:$H$37,2,0)</f>
        <v>SURESTE</v>
      </c>
      <c r="E276" s="1" t="str">
        <f>+VLOOKUP(F276,'DIV REGIONAL'!$F$4:$H$37,3,0)</f>
        <v>IX. HIGUAMO</v>
      </c>
      <c r="F276" s="6" t="s">
        <v>265</v>
      </c>
      <c r="G276" s="2">
        <v>2</v>
      </c>
      <c r="H276" s="1" t="s">
        <v>56</v>
      </c>
      <c r="I276" s="46" t="s">
        <v>860</v>
      </c>
      <c r="J276" s="2">
        <v>6.9999999999999991</v>
      </c>
      <c r="K276" s="1" t="s">
        <v>10</v>
      </c>
      <c r="L276" s="1" t="s">
        <v>14</v>
      </c>
      <c r="M276" s="10" t="str">
        <f>+VLOOKUP(L276,Homolgacion9[[Causal]:[Causal Homologada]],2,0)</f>
        <v>Planes de Manejo mal gestionados/mal ejecutados</v>
      </c>
      <c r="N276" s="47" t="str">
        <f>+Causales[[#This Row],[Provincia]]&amp;Causales[[#This Row],[Dinámica]]&amp;Causales[[#This Row],[Causal Homologada]]</f>
        <v>San Pedro de MacorísDegradaciónPlanes de Manejo mal gestionados/mal ejecutados</v>
      </c>
      <c r="O276" s="8">
        <v>3</v>
      </c>
      <c r="P276" s="8">
        <v>2</v>
      </c>
      <c r="Q276" s="8">
        <v>2</v>
      </c>
      <c r="R276" s="8">
        <v>1</v>
      </c>
      <c r="S276" s="8">
        <v>1</v>
      </c>
      <c r="T276" s="8">
        <v>1</v>
      </c>
      <c r="U276" s="8">
        <v>1</v>
      </c>
      <c r="V276" s="8"/>
      <c r="W276" s="8"/>
      <c r="X276" s="8">
        <f t="shared" si="14"/>
        <v>11</v>
      </c>
      <c r="Y276" s="39">
        <f t="shared" ref="Y276:Y319" si="16">+IFERROR(X276/COUNT(O276:W276),"")</f>
        <v>1.5714285714285714</v>
      </c>
      <c r="Z276" s="34">
        <v>5</v>
      </c>
      <c r="AA276" s="28"/>
      <c r="AB276" s="28">
        <f>+COUNTIFS(Causales[Causal Homologada],Causales[[#This Row],[Causal Homologada]])</f>
        <v>33</v>
      </c>
      <c r="AC276" s="28"/>
      <c r="AD276" s="28">
        <f>+COUNTIFS(Causales[Causal Homologada],Causales[[#This Row],[Causal Homologada]],Causales[Ranking],1,Causales[Dinámica],Causales[[#This Row],[Dinámica]])</f>
        <v>9</v>
      </c>
      <c r="AE276" s="28">
        <f>+COUNTIFS(Causales[Causal Homologada],Causales[[#This Row],[Causal Homologada]],Causales[Ranking],2,Causales[Dinámica],Causales[[#This Row],[Dinámica]])</f>
        <v>4</v>
      </c>
      <c r="AF276" s="28">
        <f>+Causales[[#This Row],[Conteo Rank]]*1+Causales[[#This Row],[Conteo Rank2]]*0.5</f>
        <v>11</v>
      </c>
      <c r="AG276" s="28">
        <f>+Causales[[#This Row],[Conteo Rank 1+2]]*0.8+Causales[[#This Row],[Puntaje Total]]*0.2</f>
        <v>11</v>
      </c>
      <c r="AH276" s="28">
        <f>+_xlfn.PERCENTRANK.INC(Causales[Puntaje Ponderado],Causales[[#This Row],[Puntaje Ponderado]],3)</f>
        <v>0.52700000000000002</v>
      </c>
      <c r="AI276" s="49" t="str">
        <f>+VLOOKUP(M276,Homolgacion9[[Causal Homologada]:[Driver]],2,0)</f>
        <v>Manejo y uso insustentable de las tierras forestales</v>
      </c>
      <c r="AJ276" s="2" t="str">
        <f t="shared" si="15"/>
        <v>Media</v>
      </c>
    </row>
    <row r="277" spans="2:36" x14ac:dyDescent="0.2">
      <c r="B277" s="1" t="s">
        <v>47</v>
      </c>
      <c r="C277" s="1" t="s">
        <v>36</v>
      </c>
      <c r="D277" s="1" t="str">
        <f>+VLOOKUP(F277,'DIV REGIONAL'!$F$4:$H$37,2,0)</f>
        <v>SURESTE</v>
      </c>
      <c r="E277" s="1" t="str">
        <f>+VLOOKUP(F277,'DIV REGIONAL'!$F$4:$H$37,3,0)</f>
        <v>IX. HIGUAMO</v>
      </c>
      <c r="F277" s="6" t="s">
        <v>265</v>
      </c>
      <c r="G277" s="2">
        <v>2</v>
      </c>
      <c r="H277" s="1" t="s">
        <v>56</v>
      </c>
      <c r="I277" s="46" t="s">
        <v>860</v>
      </c>
      <c r="J277" s="2">
        <v>6.9999999999999991</v>
      </c>
      <c r="K277" s="1" t="s">
        <v>10</v>
      </c>
      <c r="L277" s="1" t="s">
        <v>11</v>
      </c>
      <c r="M277" s="10" t="str">
        <f>+VLOOKUP(L277,Homolgacion9[[Causal]:[Causal Homologada]],2,0)</f>
        <v>Incendios Mediana y Baja Intensidad</v>
      </c>
      <c r="N277" s="47" t="str">
        <f>+Causales[[#This Row],[Provincia]]&amp;Causales[[#This Row],[Dinámica]]&amp;Causales[[#This Row],[Causal Homologada]]</f>
        <v>San Pedro de MacorísDegradaciónIncendios Mediana y Baja Intensidad</v>
      </c>
      <c r="O277" s="8">
        <v>2</v>
      </c>
      <c r="P277" s="8">
        <v>2</v>
      </c>
      <c r="Q277" s="8">
        <v>2</v>
      </c>
      <c r="R277" s="8">
        <v>1</v>
      </c>
      <c r="S277" s="8">
        <v>1</v>
      </c>
      <c r="T277" s="8">
        <v>1</v>
      </c>
      <c r="U277" s="8">
        <v>1</v>
      </c>
      <c r="V277" s="8"/>
      <c r="W277" s="8"/>
      <c r="X277" s="8">
        <f t="shared" si="14"/>
        <v>10</v>
      </c>
      <c r="Y277" s="39">
        <f t="shared" si="16"/>
        <v>1.4285714285714286</v>
      </c>
      <c r="Z277" s="34">
        <v>6</v>
      </c>
      <c r="AA277" s="28"/>
      <c r="AB277" s="28">
        <f>+COUNTIFS(Causales[Causal Homologada],Causales[[#This Row],[Causal Homologada]])</f>
        <v>30</v>
      </c>
      <c r="AC277" s="28"/>
      <c r="AD277" s="28">
        <f>+COUNTIFS(Causales[Causal Homologada],Causales[[#This Row],[Causal Homologada]],Causales[Ranking],1,Causales[Dinámica],Causales[[#This Row],[Dinámica]])</f>
        <v>1</v>
      </c>
      <c r="AE277" s="28">
        <f>+COUNTIFS(Causales[Causal Homologada],Causales[[#This Row],[Causal Homologada]],Causales[Ranking],2,Causales[Dinámica],Causales[[#This Row],[Dinámica]])</f>
        <v>7</v>
      </c>
      <c r="AF277" s="28">
        <f>+Causales[[#This Row],[Conteo Rank]]*1+Causales[[#This Row],[Conteo Rank2]]*0.5</f>
        <v>4.5</v>
      </c>
      <c r="AG277" s="28">
        <f>+Causales[[#This Row],[Conteo Rank 1+2]]*0.8+Causales[[#This Row],[Puntaje Total]]*0.2</f>
        <v>5.6</v>
      </c>
      <c r="AH277" s="28">
        <f>+_xlfn.PERCENTRANK.INC(Causales[Puntaje Ponderado],Causales[[#This Row],[Puntaje Ponderado]],3)</f>
        <v>0.23599999999999999</v>
      </c>
      <c r="AI277" s="49" t="str">
        <f>+VLOOKUP(M277,Homolgacion9[[Causal Homologada]:[Driver]],2,0)</f>
        <v>Incendios Forestales</v>
      </c>
      <c r="AJ277" s="2" t="str">
        <f t="shared" si="15"/>
        <v>Baja</v>
      </c>
    </row>
    <row r="278" spans="2:36" x14ac:dyDescent="0.2">
      <c r="B278" s="1" t="s">
        <v>47</v>
      </c>
      <c r="C278" s="1" t="s">
        <v>36</v>
      </c>
      <c r="D278" s="1" t="str">
        <f>+VLOOKUP(F278,'DIV REGIONAL'!$F$4:$H$37,2,0)</f>
        <v>SURESTE</v>
      </c>
      <c r="E278" s="1" t="str">
        <f>+VLOOKUP(F278,'DIV REGIONAL'!$F$4:$H$37,3,0)</f>
        <v>IX. HIGUAMO</v>
      </c>
      <c r="F278" s="6" t="s">
        <v>265</v>
      </c>
      <c r="G278" s="2">
        <v>2</v>
      </c>
      <c r="H278" s="1" t="s">
        <v>56</v>
      </c>
      <c r="I278" s="46" t="s">
        <v>860</v>
      </c>
      <c r="J278" s="2">
        <v>6.9999999999999991</v>
      </c>
      <c r="K278" s="1" t="s">
        <v>10</v>
      </c>
      <c r="L278" s="1" t="s">
        <v>12</v>
      </c>
      <c r="M278" s="10" t="str">
        <f>+VLOOKUP(L278,Homolgacion9[[Causal]:[Causal Homologada]],2,0)</f>
        <v>Pastoreo de ganado en bosques</v>
      </c>
      <c r="N278" s="47" t="str">
        <f>+Causales[[#This Row],[Provincia]]&amp;Causales[[#This Row],[Dinámica]]&amp;Causales[[#This Row],[Causal Homologada]]</f>
        <v>San Pedro de MacorísDegradaciónPastoreo de ganado en bosques</v>
      </c>
      <c r="O278" s="8">
        <v>5</v>
      </c>
      <c r="P278" s="8">
        <v>4</v>
      </c>
      <c r="Q278" s="8">
        <v>3</v>
      </c>
      <c r="R278" s="8">
        <v>3</v>
      </c>
      <c r="S278" s="8">
        <v>3</v>
      </c>
      <c r="T278" s="8">
        <v>3</v>
      </c>
      <c r="U278" s="8">
        <v>3</v>
      </c>
      <c r="V278" s="8"/>
      <c r="W278" s="8"/>
      <c r="X278" s="8">
        <f t="shared" si="14"/>
        <v>24</v>
      </c>
      <c r="Y278" s="39">
        <f t="shared" si="16"/>
        <v>3.4285714285714284</v>
      </c>
      <c r="Z278" s="34">
        <v>1</v>
      </c>
      <c r="AA278" s="28"/>
      <c r="AB278" s="28">
        <f>+COUNTIFS(Causales[Causal Homologada],Causales[[#This Row],[Causal Homologada]])</f>
        <v>29</v>
      </c>
      <c r="AC278" s="28"/>
      <c r="AD278" s="28">
        <f>+COUNTIFS(Causales[Causal Homologada],Causales[[#This Row],[Causal Homologada]],Causales[Ranking],1,Causales[Dinámica],Causales[[#This Row],[Dinámica]])</f>
        <v>11</v>
      </c>
      <c r="AE278" s="28">
        <f>+COUNTIFS(Causales[Causal Homologada],Causales[[#This Row],[Causal Homologada]],Causales[Ranking],2,Causales[Dinámica],Causales[[#This Row],[Dinámica]])</f>
        <v>8</v>
      </c>
      <c r="AF278" s="28">
        <f>+Causales[[#This Row],[Conteo Rank]]*1+Causales[[#This Row],[Conteo Rank2]]*0.5</f>
        <v>15</v>
      </c>
      <c r="AG278" s="28">
        <f>+Causales[[#This Row],[Conteo Rank 1+2]]*0.8+Causales[[#This Row],[Puntaje Total]]*0.2</f>
        <v>16.8</v>
      </c>
      <c r="AH278" s="28">
        <f>+_xlfn.PERCENTRANK.INC(Causales[Puntaje Ponderado],Causales[[#This Row],[Puntaje Ponderado]],3)</f>
        <v>0.97799999999999998</v>
      </c>
      <c r="AI278" s="49" t="str">
        <f>+VLOOKUP(M278,Homolgacion9[[Causal Homologada]:[Driver]],2,0)</f>
        <v>Manejo y uso insustentable de las tierras para producción ganadera</v>
      </c>
      <c r="AJ278" s="2" t="str">
        <f t="shared" si="15"/>
        <v>Muy Alta</v>
      </c>
    </row>
    <row r="279" spans="2:36" x14ac:dyDescent="0.2">
      <c r="B279" s="1" t="s">
        <v>47</v>
      </c>
      <c r="C279" s="1" t="s">
        <v>36</v>
      </c>
      <c r="D279" s="1" t="str">
        <f>+VLOOKUP(F279,'DIV REGIONAL'!$F$4:$H$37,2,0)</f>
        <v>SURESTE</v>
      </c>
      <c r="E279" s="1" t="str">
        <f>+VLOOKUP(F279,'DIV REGIONAL'!$F$4:$H$37,3,0)</f>
        <v>IX. HIGUAMO</v>
      </c>
      <c r="F279" s="6" t="s">
        <v>265</v>
      </c>
      <c r="G279" s="2">
        <v>2</v>
      </c>
      <c r="H279" s="1" t="s">
        <v>56</v>
      </c>
      <c r="I279" s="46" t="s">
        <v>860</v>
      </c>
      <c r="J279" s="2">
        <v>6.9999999999999991</v>
      </c>
      <c r="K279" s="1" t="s">
        <v>10</v>
      </c>
      <c r="L279" s="1" t="s">
        <v>13</v>
      </c>
      <c r="M279" s="10" t="str">
        <f>+VLOOKUP(L279,Homolgacion9[[Causal]:[Causal Homologada]],2,0)</f>
        <v>Extracción de Madera Leña/Carbón</v>
      </c>
      <c r="N279" s="47" t="str">
        <f>+Causales[[#This Row],[Provincia]]&amp;Causales[[#This Row],[Dinámica]]&amp;Causales[[#This Row],[Causal Homologada]]</f>
        <v>San Pedro de MacorísDegradaciónExtracción de Madera Leña/Carbón</v>
      </c>
      <c r="O279" s="8">
        <v>2</v>
      </c>
      <c r="P279" s="8">
        <v>4</v>
      </c>
      <c r="Q279" s="8">
        <v>5</v>
      </c>
      <c r="R279" s="8">
        <v>4</v>
      </c>
      <c r="S279" s="8">
        <v>2</v>
      </c>
      <c r="T279" s="8">
        <v>4</v>
      </c>
      <c r="U279" s="8">
        <v>2</v>
      </c>
      <c r="V279" s="8"/>
      <c r="W279" s="8"/>
      <c r="X279" s="8">
        <f t="shared" si="14"/>
        <v>23</v>
      </c>
      <c r="Y279" s="39">
        <f t="shared" si="16"/>
        <v>3.2857142857142856</v>
      </c>
      <c r="Z279" s="34">
        <v>2</v>
      </c>
      <c r="AA279" s="28"/>
      <c r="AB279" s="28">
        <f>+COUNTIFS(Causales[Causal Homologada],Causales[[#This Row],[Causal Homologada]])</f>
        <v>31</v>
      </c>
      <c r="AC279" s="28"/>
      <c r="AD279" s="28">
        <f>+COUNTIFS(Causales[Causal Homologada],Causales[[#This Row],[Causal Homologada]],Causales[Ranking],1,Causales[Dinámica],Causales[[#This Row],[Dinámica]])</f>
        <v>10</v>
      </c>
      <c r="AE279" s="28">
        <f>+COUNTIFS(Causales[Causal Homologada],Causales[[#This Row],[Causal Homologada]],Causales[Ranking],2,Causales[Dinámica],Causales[[#This Row],[Dinámica]])</f>
        <v>9</v>
      </c>
      <c r="AF279" s="28">
        <f>+Causales[[#This Row],[Conteo Rank]]*1+Causales[[#This Row],[Conteo Rank2]]*0.5</f>
        <v>14.5</v>
      </c>
      <c r="AG279" s="28">
        <f>+Causales[[#This Row],[Conteo Rank 1+2]]*0.8+Causales[[#This Row],[Puntaje Total]]*0.2</f>
        <v>16.200000000000003</v>
      </c>
      <c r="AH279" s="28">
        <f>+_xlfn.PERCENTRANK.INC(Causales[Puntaje Ponderado],Causales[[#This Row],[Puntaje Ponderado]],3)</f>
        <v>0.96799999999999997</v>
      </c>
      <c r="AI279" s="49" t="str">
        <f>+VLOOKUP(M279,Homolgacion9[[Causal Homologada]:[Driver]],2,0)</f>
        <v>Manejo y uso insustentable de las tierras forestales</v>
      </c>
      <c r="AJ279" s="2" t="str">
        <f t="shared" si="15"/>
        <v>Muy Alta</v>
      </c>
    </row>
    <row r="280" spans="2:36" x14ac:dyDescent="0.2">
      <c r="B280" s="1" t="s">
        <v>47</v>
      </c>
      <c r="C280" s="1" t="s">
        <v>36</v>
      </c>
      <c r="D280" s="1" t="str">
        <f>+VLOOKUP(F280,'DIV REGIONAL'!$F$4:$H$37,2,0)</f>
        <v>SURESTE</v>
      </c>
      <c r="E280" s="1" t="str">
        <f>+VLOOKUP(F280,'DIV REGIONAL'!$F$4:$H$37,3,0)</f>
        <v>IX. HIGUAMO</v>
      </c>
      <c r="F280" s="6" t="s">
        <v>265</v>
      </c>
      <c r="G280" s="2">
        <v>2</v>
      </c>
      <c r="H280" s="1" t="s">
        <v>56</v>
      </c>
      <c r="I280" s="46" t="s">
        <v>860</v>
      </c>
      <c r="J280" s="2">
        <v>6.9999999999999991</v>
      </c>
      <c r="K280" s="1" t="s">
        <v>10</v>
      </c>
      <c r="L280" s="1" t="s">
        <v>129</v>
      </c>
      <c r="M280" s="10" t="str">
        <f>+VLOOKUP(L280,Homolgacion9[[Causal]:[Causal Homologada]],2,0)</f>
        <v>Introducción Especies Exóticas/Invasoras</v>
      </c>
      <c r="N280" s="47" t="str">
        <f>+Causales[[#This Row],[Provincia]]&amp;Causales[[#This Row],[Dinámica]]&amp;Causales[[#This Row],[Causal Homologada]]</f>
        <v>San Pedro de MacorísDegradaciónIntroducción Especies Exóticas/Invasoras</v>
      </c>
      <c r="O280" s="8">
        <v>3</v>
      </c>
      <c r="P280" s="8">
        <v>3</v>
      </c>
      <c r="Q280" s="8">
        <v>2</v>
      </c>
      <c r="R280" s="8">
        <v>3</v>
      </c>
      <c r="S280" s="8">
        <v>1</v>
      </c>
      <c r="T280" s="8">
        <v>1</v>
      </c>
      <c r="U280" s="8">
        <v>1</v>
      </c>
      <c r="V280" s="8"/>
      <c r="W280" s="8"/>
      <c r="X280" s="8">
        <f t="shared" si="14"/>
        <v>14</v>
      </c>
      <c r="Y280" s="39">
        <f t="shared" si="16"/>
        <v>2</v>
      </c>
      <c r="Z280" s="34">
        <v>4</v>
      </c>
      <c r="AA280" s="28"/>
      <c r="AB280" s="28">
        <f>+COUNTIFS(Causales[Causal Homologada],Causales[[#This Row],[Causal Homologada]])</f>
        <v>18</v>
      </c>
      <c r="AC280" s="28"/>
      <c r="AD280" s="28">
        <f>+COUNTIFS(Causales[Causal Homologada],Causales[[#This Row],[Causal Homologada]],Causales[Ranking],1,Causales[Dinámica],Causales[[#This Row],[Dinámica]])</f>
        <v>2</v>
      </c>
      <c r="AE280" s="28">
        <f>+COUNTIFS(Causales[Causal Homologada],Causales[[#This Row],[Causal Homologada]],Causales[Ranking],2,Causales[Dinámica],Causales[[#This Row],[Dinámica]])</f>
        <v>4</v>
      </c>
      <c r="AF280" s="28">
        <f>+Causales[[#This Row],[Conteo Rank]]*1+Causales[[#This Row],[Conteo Rank2]]*0.5</f>
        <v>4</v>
      </c>
      <c r="AG280" s="28">
        <f>+Causales[[#This Row],[Conteo Rank 1+2]]*0.8+Causales[[#This Row],[Puntaje Total]]*0.2</f>
        <v>6</v>
      </c>
      <c r="AH280" s="28">
        <f>+_xlfn.PERCENTRANK.INC(Causales[Puntaje Ponderado],Causales[[#This Row],[Puntaje Ponderado]],3)</f>
        <v>0.27200000000000002</v>
      </c>
      <c r="AI280" s="49" t="str">
        <f>+VLOOKUP(M280,Homolgacion9[[Causal Homologada]:[Driver]],2,0)</f>
        <v>Plagas, enfermedades en introducción de especies invasoras exóticas</v>
      </c>
      <c r="AJ280" s="2" t="str">
        <f t="shared" si="15"/>
        <v>Baja</v>
      </c>
    </row>
    <row r="281" spans="2:36" x14ac:dyDescent="0.2">
      <c r="B281" s="1" t="s">
        <v>47</v>
      </c>
      <c r="C281" s="1" t="s">
        <v>36</v>
      </c>
      <c r="D281" s="1" t="str">
        <f>+VLOOKUP(F281,'DIV REGIONAL'!$F$4:$H$37,2,0)</f>
        <v>SURESTE</v>
      </c>
      <c r="E281" s="1" t="str">
        <f>+VLOOKUP(F281,'DIV REGIONAL'!$F$4:$H$37,3,0)</f>
        <v>IX. HIGUAMO</v>
      </c>
      <c r="F281" s="6" t="s">
        <v>265</v>
      </c>
      <c r="G281" s="2">
        <v>2</v>
      </c>
      <c r="H281" s="1" t="s">
        <v>56</v>
      </c>
      <c r="I281" s="46" t="s">
        <v>860</v>
      </c>
      <c r="J281" s="2">
        <v>6.9999999999999991</v>
      </c>
      <c r="K281" s="1" t="s">
        <v>10</v>
      </c>
      <c r="L281" s="1" t="s">
        <v>163</v>
      </c>
      <c r="M281" s="10" t="str">
        <f>+VLOOKUP(L281,Homolgacion9[[Causal]:[Causal Homologada]],2,0)</f>
        <v>Introducción Especies Exóticas/Invasoras</v>
      </c>
      <c r="N281" s="47" t="str">
        <f>+Causales[[#This Row],[Provincia]]&amp;Causales[[#This Row],[Dinámica]]&amp;Causales[[#This Row],[Causal Homologada]]</f>
        <v>San Pedro de MacorísDegradaciónIntroducción Especies Exóticas/Invasoras</v>
      </c>
      <c r="O281" s="8">
        <v>1</v>
      </c>
      <c r="P281" s="8">
        <v>4</v>
      </c>
      <c r="Q281" s="8">
        <v>2</v>
      </c>
      <c r="R281" s="8">
        <v>2</v>
      </c>
      <c r="S281" s="8">
        <v>3</v>
      </c>
      <c r="T281" s="8">
        <v>3</v>
      </c>
      <c r="U281" s="8">
        <v>3</v>
      </c>
      <c r="V281" s="8"/>
      <c r="W281" s="8"/>
      <c r="X281" s="8">
        <f t="shared" si="14"/>
        <v>18</v>
      </c>
      <c r="Y281" s="39">
        <f t="shared" si="16"/>
        <v>2.5714285714285716</v>
      </c>
      <c r="Z281" s="34">
        <v>3</v>
      </c>
      <c r="AA281" s="28"/>
      <c r="AB281" s="28">
        <f>+COUNTIFS(Causales[Causal Homologada],Causales[[#This Row],[Causal Homologada]])</f>
        <v>18</v>
      </c>
      <c r="AC281" s="28"/>
      <c r="AD281" s="28">
        <f>+COUNTIFS(Causales[Causal Homologada],Causales[[#This Row],[Causal Homologada]],Causales[Ranking],1,Causales[Dinámica],Causales[[#This Row],[Dinámica]])</f>
        <v>2</v>
      </c>
      <c r="AE281" s="28">
        <f>+COUNTIFS(Causales[Causal Homologada],Causales[[#This Row],[Causal Homologada]],Causales[Ranking],2,Causales[Dinámica],Causales[[#This Row],[Dinámica]])</f>
        <v>4</v>
      </c>
      <c r="AF281" s="28">
        <f>+Causales[[#This Row],[Conteo Rank]]*1+Causales[[#This Row],[Conteo Rank2]]*0.5</f>
        <v>4</v>
      </c>
      <c r="AG281" s="28">
        <f>+Causales[[#This Row],[Conteo Rank 1+2]]*0.8+Causales[[#This Row],[Puntaje Total]]*0.2</f>
        <v>6.8000000000000007</v>
      </c>
      <c r="AH281" s="28">
        <f>+_xlfn.PERCENTRANK.INC(Causales[Puntaje Ponderado],Causales[[#This Row],[Puntaje Ponderado]],3)</f>
        <v>0.314</v>
      </c>
      <c r="AI281" s="49" t="str">
        <f>+VLOOKUP(M281,Homolgacion9[[Causal Homologada]:[Driver]],2,0)</f>
        <v>Plagas, enfermedades en introducción de especies invasoras exóticas</v>
      </c>
      <c r="AJ281" s="2" t="str">
        <f t="shared" si="15"/>
        <v>Baja</v>
      </c>
    </row>
    <row r="282" spans="2:36" x14ac:dyDescent="0.2">
      <c r="B282" s="1" t="s">
        <v>47</v>
      </c>
      <c r="C282" s="1" t="s">
        <v>36</v>
      </c>
      <c r="D282" s="1" t="str">
        <f>+VLOOKUP(F282,'DIV REGIONAL'!$F$4:$H$37,2,0)</f>
        <v>SURESTE</v>
      </c>
      <c r="E282" s="1" t="str">
        <f>+VLOOKUP(F282,'DIV REGIONAL'!$F$4:$H$37,3,0)</f>
        <v>IX. HIGUAMO</v>
      </c>
      <c r="F282" s="6" t="s">
        <v>265</v>
      </c>
      <c r="G282" s="2">
        <v>2</v>
      </c>
      <c r="H282" s="1" t="s">
        <v>56</v>
      </c>
      <c r="I282" s="46" t="s">
        <v>860</v>
      </c>
      <c r="J282" s="2">
        <v>6.9999999999999991</v>
      </c>
      <c r="K282" s="1" t="s">
        <v>15</v>
      </c>
      <c r="L282" s="1" t="s">
        <v>16</v>
      </c>
      <c r="M282" s="10" t="str">
        <f>+VLOOKUP(L282,Homolgacion9[[Causal]:[Causal Homologada]],2,0)</f>
        <v>Debilidad en la Institucionalidad Forestal</v>
      </c>
      <c r="N282" s="47" t="str">
        <f>+Causales[[#This Row],[Provincia]]&amp;Causales[[#This Row],[Dinámica]]&amp;Causales[[#This Row],[Causal Homologada]]</f>
        <v>San Pedro de MacorísCausas IndirectasDebilidad en la Institucionalidad Forestal</v>
      </c>
      <c r="O282" s="8">
        <v>5</v>
      </c>
      <c r="P282" s="8">
        <v>4</v>
      </c>
      <c r="Q282" s="8">
        <v>3</v>
      </c>
      <c r="R282" s="8">
        <v>3</v>
      </c>
      <c r="S282" s="8">
        <v>4</v>
      </c>
      <c r="T282" s="8">
        <v>5</v>
      </c>
      <c r="U282" s="8">
        <v>3</v>
      </c>
      <c r="V282" s="8"/>
      <c r="W282" s="8"/>
      <c r="X282" s="8">
        <f t="shared" si="14"/>
        <v>27</v>
      </c>
      <c r="Y282" s="39">
        <f t="shared" si="16"/>
        <v>3.8571428571428572</v>
      </c>
      <c r="Z282" s="35">
        <v>6</v>
      </c>
      <c r="AA282" s="28"/>
      <c r="AB282" s="28">
        <f>+COUNTIFS(Causales[Causal Homologada],Causales[[#This Row],[Causal Homologada]])</f>
        <v>37</v>
      </c>
      <c r="AC282" s="28"/>
      <c r="AD282" s="28">
        <f>+COUNTIFS(Causales[Causal Homologada],Causales[[#This Row],[Causal Homologada]],Causales[Ranking],1,Causales[Dinámica],Causales[[#This Row],[Dinámica]])</f>
        <v>8</v>
      </c>
      <c r="AE282" s="28">
        <f>+COUNTIFS(Causales[Causal Homologada],Causales[[#This Row],[Causal Homologada]],Causales[Ranking],2,Causales[Dinámica],Causales[[#This Row],[Dinámica]])</f>
        <v>4</v>
      </c>
      <c r="AF282" s="28">
        <f>+Causales[[#This Row],[Conteo Rank]]*1+Causales[[#This Row],[Conteo Rank2]]*0.5</f>
        <v>10</v>
      </c>
      <c r="AG282" s="28">
        <f>+Causales[[#This Row],[Conteo Rank 1+2]]*0.8+Causales[[#This Row],[Puntaje Total]]*0.2</f>
        <v>13.4</v>
      </c>
      <c r="AH282" s="28">
        <f>+_xlfn.PERCENTRANK.INC(Causales[Puntaje Ponderado],Causales[[#This Row],[Puntaje Ponderado]],3)</f>
        <v>0.78800000000000003</v>
      </c>
      <c r="AI282" s="49" t="str">
        <f>+VLOOKUP(M282,Homolgacion9[[Causal Homologada]:[Driver]],2,0)</f>
        <v>Debilidad institucional para la gestión forestal y ausencia de ley sectorial forestal y otras leyes asociadas a la gestión del sector</v>
      </c>
      <c r="AJ282" s="2" t="str">
        <f t="shared" si="15"/>
        <v>Alta</v>
      </c>
    </row>
    <row r="283" spans="2:36" x14ac:dyDescent="0.2">
      <c r="B283" s="1" t="s">
        <v>47</v>
      </c>
      <c r="C283" s="1" t="s">
        <v>36</v>
      </c>
      <c r="D283" s="1" t="str">
        <f>+VLOOKUP(F283,'DIV REGIONAL'!$F$4:$H$37,2,0)</f>
        <v>SURESTE</v>
      </c>
      <c r="E283" s="1" t="str">
        <f>+VLOOKUP(F283,'DIV REGIONAL'!$F$4:$H$37,3,0)</f>
        <v>IX. HIGUAMO</v>
      </c>
      <c r="F283" s="6" t="s">
        <v>265</v>
      </c>
      <c r="G283" s="2">
        <v>2</v>
      </c>
      <c r="H283" s="1" t="s">
        <v>56</v>
      </c>
      <c r="I283" s="46" t="s">
        <v>860</v>
      </c>
      <c r="J283" s="2">
        <v>6.9999999999999991</v>
      </c>
      <c r="K283" s="1" t="s">
        <v>15</v>
      </c>
      <c r="L283" s="1" t="s">
        <v>17</v>
      </c>
      <c r="M283" s="10" t="str">
        <f>+VLOOKUP(L283,Homolgacion9[[Causal]:[Causal Homologada]],2,0)</f>
        <v>Debilidad en las Políticas Públicas</v>
      </c>
      <c r="N283" s="47" t="str">
        <f>+Causales[[#This Row],[Provincia]]&amp;Causales[[#This Row],[Dinámica]]&amp;Causales[[#This Row],[Causal Homologada]]</f>
        <v>San Pedro de MacorísCausas IndirectasDebilidad en las Políticas Públicas</v>
      </c>
      <c r="O283" s="8">
        <v>5</v>
      </c>
      <c r="P283" s="8">
        <v>4</v>
      </c>
      <c r="Q283" s="8">
        <v>4</v>
      </c>
      <c r="R283" s="8">
        <v>4</v>
      </c>
      <c r="S283" s="8">
        <v>4</v>
      </c>
      <c r="T283" s="8">
        <v>4</v>
      </c>
      <c r="U283" s="8">
        <v>4</v>
      </c>
      <c r="V283" s="8"/>
      <c r="W283" s="8"/>
      <c r="X283" s="8">
        <f t="shared" si="14"/>
        <v>29</v>
      </c>
      <c r="Y283" s="39">
        <f t="shared" si="16"/>
        <v>4.1428571428571432</v>
      </c>
      <c r="Z283" s="35">
        <v>4</v>
      </c>
      <c r="AA283" s="28"/>
      <c r="AB283" s="28">
        <f>+COUNTIFS(Causales[Causal Homologada],Causales[[#This Row],[Causal Homologada]])</f>
        <v>50</v>
      </c>
      <c r="AC283" s="28"/>
      <c r="AD283" s="28">
        <f>+COUNTIFS(Causales[Causal Homologada],Causales[[#This Row],[Causal Homologada]],Causales[Ranking],1,Causales[Dinámica],Causales[[#This Row],[Dinámica]])</f>
        <v>8</v>
      </c>
      <c r="AE283" s="28">
        <f>+COUNTIFS(Causales[Causal Homologada],Causales[[#This Row],[Causal Homologada]],Causales[Ranking],2,Causales[Dinámica],Causales[[#This Row],[Dinámica]])</f>
        <v>8</v>
      </c>
      <c r="AF283" s="28">
        <f>+Causales[[#This Row],[Conteo Rank]]*1+Causales[[#This Row],[Conteo Rank2]]*0.5</f>
        <v>12</v>
      </c>
      <c r="AG283" s="28">
        <f>+Causales[[#This Row],[Conteo Rank 1+2]]*0.8+Causales[[#This Row],[Puntaje Total]]*0.2</f>
        <v>15.400000000000002</v>
      </c>
      <c r="AH283" s="28">
        <f>+_xlfn.PERCENTRANK.INC(Causales[Puntaje Ponderado],Causales[[#This Row],[Puntaje Ponderado]],3)</f>
        <v>0.95199999999999996</v>
      </c>
      <c r="AI283" s="49" t="str">
        <f>+VLOOKUP(M283,Homolgacion9[[Causal Homologada]:[Driver]],2,0)</f>
        <v>Debilidad institucional para la gestión forestal y ausencia de ley sectorial forestal y otras leyes asociadas a la gestión del sector</v>
      </c>
      <c r="AJ283" s="2" t="str">
        <f t="shared" si="15"/>
        <v>Muy Alta</v>
      </c>
    </row>
    <row r="284" spans="2:36" x14ac:dyDescent="0.2">
      <c r="B284" s="1" t="s">
        <v>47</v>
      </c>
      <c r="C284" s="1" t="s">
        <v>36</v>
      </c>
      <c r="D284" s="1" t="str">
        <f>+VLOOKUP(F284,'DIV REGIONAL'!$F$4:$H$37,2,0)</f>
        <v>SURESTE</v>
      </c>
      <c r="E284" s="1" t="str">
        <f>+VLOOKUP(F284,'DIV REGIONAL'!$F$4:$H$37,3,0)</f>
        <v>IX. HIGUAMO</v>
      </c>
      <c r="F284" s="6" t="s">
        <v>265</v>
      </c>
      <c r="G284" s="2">
        <v>2</v>
      </c>
      <c r="H284" s="1" t="s">
        <v>56</v>
      </c>
      <c r="I284" s="46" t="s">
        <v>860</v>
      </c>
      <c r="J284" s="2">
        <v>6.9999999999999991</v>
      </c>
      <c r="K284" s="1" t="s">
        <v>15</v>
      </c>
      <c r="L284" s="1" t="s">
        <v>18</v>
      </c>
      <c r="M284" s="10" t="str">
        <f>+VLOOKUP(L284,Homolgacion9[[Causal]:[Causal Homologada]],2,0)</f>
        <v>Turismo: Expansión del área turística</v>
      </c>
      <c r="N284" s="47" t="str">
        <f>+Causales[[#This Row],[Provincia]]&amp;Causales[[#This Row],[Dinámica]]&amp;Causales[[#This Row],[Causal Homologada]]</f>
        <v>San Pedro de MacorísCausas IndirectasTurismo: Expansión del área turística</v>
      </c>
      <c r="O284" s="8">
        <v>4</v>
      </c>
      <c r="P284" s="8">
        <v>5</v>
      </c>
      <c r="Q284" s="8">
        <v>4</v>
      </c>
      <c r="R284" s="8">
        <v>3</v>
      </c>
      <c r="S284" s="8">
        <v>3</v>
      </c>
      <c r="T284" s="8">
        <v>3</v>
      </c>
      <c r="U284" s="8">
        <v>3</v>
      </c>
      <c r="V284" s="8"/>
      <c r="W284" s="8"/>
      <c r="X284" s="8">
        <f t="shared" si="14"/>
        <v>25</v>
      </c>
      <c r="Y284" s="39">
        <f t="shared" si="16"/>
        <v>3.5714285714285716</v>
      </c>
      <c r="Z284" s="35">
        <v>7</v>
      </c>
      <c r="AA284" s="28"/>
      <c r="AB284" s="28">
        <f>+COUNTIFS(Causales[Causal Homologada],Causales[[#This Row],[Causal Homologada]])</f>
        <v>30</v>
      </c>
      <c r="AC284" s="28"/>
      <c r="AD284" s="28">
        <f>+COUNTIFS(Causales[Causal Homologada],Causales[[#This Row],[Causal Homologada]],Causales[Ranking],1,Causales[Dinámica],Causales[[#This Row],[Dinámica]])</f>
        <v>0</v>
      </c>
      <c r="AE284" s="28">
        <f>+COUNTIFS(Causales[Causal Homologada],Causales[[#This Row],[Causal Homologada]],Causales[Ranking],2,Causales[Dinámica],Causales[[#This Row],[Dinámica]])</f>
        <v>3</v>
      </c>
      <c r="AF284" s="28">
        <f>+Causales[[#This Row],[Conteo Rank]]*1+Causales[[#This Row],[Conteo Rank2]]*0.5</f>
        <v>1.5</v>
      </c>
      <c r="AG284" s="28">
        <f>+Causales[[#This Row],[Conteo Rank 1+2]]*0.8+Causales[[#This Row],[Puntaje Total]]*0.2</f>
        <v>6.2</v>
      </c>
      <c r="AH284" s="28">
        <f>+_xlfn.PERCENTRANK.INC(Causales[Puntaje Ponderado],Causales[[#This Row],[Puntaje Ponderado]],3)</f>
        <v>0.28000000000000003</v>
      </c>
      <c r="AI284" s="49" t="str">
        <f>+VLOOKUP(M284,Homolgacion9[[Causal Homologada]:[Driver]],2,0)</f>
        <v>Expansión de infraestructura productiva de tipo urbana, vial e industrial</v>
      </c>
      <c r="AJ284" s="2" t="str">
        <f t="shared" si="15"/>
        <v>Baja</v>
      </c>
    </row>
    <row r="285" spans="2:36" x14ac:dyDescent="0.2">
      <c r="B285" s="1" t="s">
        <v>47</v>
      </c>
      <c r="C285" s="1" t="s">
        <v>36</v>
      </c>
      <c r="D285" s="1" t="str">
        <f>+VLOOKUP(F285,'DIV REGIONAL'!$F$4:$H$37,2,0)</f>
        <v>SURESTE</v>
      </c>
      <c r="E285" s="1" t="str">
        <f>+VLOOKUP(F285,'DIV REGIONAL'!$F$4:$H$37,3,0)</f>
        <v>IX. HIGUAMO</v>
      </c>
      <c r="F285" s="6" t="s">
        <v>265</v>
      </c>
      <c r="G285" s="2">
        <v>2</v>
      </c>
      <c r="H285" s="1" t="s">
        <v>56</v>
      </c>
      <c r="I285" s="46" t="s">
        <v>860</v>
      </c>
      <c r="J285" s="2">
        <v>6.9999999999999991</v>
      </c>
      <c r="K285" s="1" t="s">
        <v>15</v>
      </c>
      <c r="L285" s="1" t="s">
        <v>19</v>
      </c>
      <c r="M285" s="10" t="str">
        <f>+VLOOKUP(L285,Homolgacion9[[Causal]:[Causal Homologada]],2,0)</f>
        <v>Informalidad Mercado Leña/Carbón</v>
      </c>
      <c r="N285" s="47" t="str">
        <f>+Causales[[#This Row],[Provincia]]&amp;Causales[[#This Row],[Dinámica]]&amp;Causales[[#This Row],[Causal Homologada]]</f>
        <v>San Pedro de MacorísCausas IndirectasInformalidad Mercado Leña/Carbón</v>
      </c>
      <c r="O285" s="8">
        <v>2</v>
      </c>
      <c r="P285" s="8">
        <v>5</v>
      </c>
      <c r="Q285" s="8">
        <v>5</v>
      </c>
      <c r="R285" s="8">
        <v>5</v>
      </c>
      <c r="S285" s="8">
        <v>5</v>
      </c>
      <c r="T285" s="8">
        <v>3</v>
      </c>
      <c r="U285" s="8">
        <v>3</v>
      </c>
      <c r="V285" s="8"/>
      <c r="W285" s="8"/>
      <c r="X285" s="8">
        <f t="shared" si="14"/>
        <v>28</v>
      </c>
      <c r="Y285" s="39">
        <f t="shared" si="16"/>
        <v>4</v>
      </c>
      <c r="Z285" s="35">
        <v>5</v>
      </c>
      <c r="AA285" s="28"/>
      <c r="AB285" s="28">
        <f>+COUNTIFS(Causales[Causal Homologada],Causales[[#This Row],[Causal Homologada]])</f>
        <v>29</v>
      </c>
      <c r="AC285" s="28"/>
      <c r="AD285" s="28">
        <f>+COUNTIFS(Causales[Causal Homologada],Causales[[#This Row],[Causal Homologada]],Causales[Ranking],1,Causales[Dinámica],Causales[[#This Row],[Dinámica]])</f>
        <v>5</v>
      </c>
      <c r="AE285" s="28">
        <f>+COUNTIFS(Causales[Causal Homologada],Causales[[#This Row],[Causal Homologada]],Causales[Ranking],2,Causales[Dinámica],Causales[[#This Row],[Dinámica]])</f>
        <v>8</v>
      </c>
      <c r="AF285" s="28">
        <f>+Causales[[#This Row],[Conteo Rank]]*1+Causales[[#This Row],[Conteo Rank2]]*0.5</f>
        <v>9</v>
      </c>
      <c r="AG285" s="28">
        <f>+Causales[[#This Row],[Conteo Rank 1+2]]*0.8+Causales[[#This Row],[Puntaje Total]]*0.2</f>
        <v>12.8</v>
      </c>
      <c r="AH285" s="28">
        <f>+_xlfn.PERCENTRANK.INC(Causales[Puntaje Ponderado],Causales[[#This Row],[Puntaje Ponderado]],3)</f>
        <v>0.69299999999999995</v>
      </c>
      <c r="AI285" s="49" t="str">
        <f>+VLOOKUP(M285,Homolgacion9[[Causal Homologada]:[Driver]],2,0)</f>
        <v>Manejo y uso insustentable de las tierras forestales</v>
      </c>
      <c r="AJ285" s="2" t="str">
        <f t="shared" si="15"/>
        <v>Alta</v>
      </c>
    </row>
    <row r="286" spans="2:36" x14ac:dyDescent="0.2">
      <c r="B286" s="1" t="s">
        <v>47</v>
      </c>
      <c r="C286" s="1" t="s">
        <v>36</v>
      </c>
      <c r="D286" s="1" t="str">
        <f>+VLOOKUP(F286,'DIV REGIONAL'!$F$4:$H$37,2,0)</f>
        <v>SURESTE</v>
      </c>
      <c r="E286" s="1" t="str">
        <f>+VLOOKUP(F286,'DIV REGIONAL'!$F$4:$H$37,3,0)</f>
        <v>IX. HIGUAMO</v>
      </c>
      <c r="F286" s="6" t="s">
        <v>265</v>
      </c>
      <c r="G286" s="2">
        <v>2</v>
      </c>
      <c r="H286" s="1" t="s">
        <v>56</v>
      </c>
      <c r="I286" s="46" t="s">
        <v>860</v>
      </c>
      <c r="J286" s="2">
        <v>6.9999999999999991</v>
      </c>
      <c r="K286" s="1" t="s">
        <v>15</v>
      </c>
      <c r="L286" s="1" t="s">
        <v>138</v>
      </c>
      <c r="M286" s="10" t="str">
        <f>+VLOOKUP(L286,Homolgacion9[[Causal]:[Causal Homologada]],2,0)</f>
        <v>Desastres Naturales</v>
      </c>
      <c r="N286" s="47" t="str">
        <f>+Causales[[#This Row],[Provincia]]&amp;Causales[[#This Row],[Dinámica]]&amp;Causales[[#This Row],[Causal Homologada]]</f>
        <v>San Pedro de MacorísCausas IndirectasDesastres Naturales</v>
      </c>
      <c r="O286" s="8">
        <v>5</v>
      </c>
      <c r="P286" s="8">
        <v>2</v>
      </c>
      <c r="Q286" s="8">
        <v>4</v>
      </c>
      <c r="R286" s="8">
        <v>5</v>
      </c>
      <c r="S286" s="8">
        <v>3</v>
      </c>
      <c r="T286" s="8">
        <v>3</v>
      </c>
      <c r="U286" s="8">
        <v>3</v>
      </c>
      <c r="V286" s="8"/>
      <c r="W286" s="8"/>
      <c r="X286" s="8">
        <f t="shared" si="14"/>
        <v>25</v>
      </c>
      <c r="Y286" s="39">
        <f t="shared" si="16"/>
        <v>3.5714285714285716</v>
      </c>
      <c r="Z286" s="35">
        <v>7</v>
      </c>
      <c r="AA286" s="28"/>
      <c r="AB286" s="28">
        <f>+COUNTIFS(Causales[Causal Homologada],Causales[[#This Row],[Causal Homologada]])</f>
        <v>15</v>
      </c>
      <c r="AC286" s="28"/>
      <c r="AD286" s="28">
        <f>+COUNTIFS(Causales[Causal Homologada],Causales[[#This Row],[Causal Homologada]],Causales[Ranking],1,Causales[Dinámica],Causales[[#This Row],[Dinámica]])</f>
        <v>0</v>
      </c>
      <c r="AE286" s="28">
        <f>+COUNTIFS(Causales[Causal Homologada],Causales[[#This Row],[Causal Homologada]],Causales[Ranking],2,Causales[Dinámica],Causales[[#This Row],[Dinámica]])</f>
        <v>0</v>
      </c>
      <c r="AF286" s="28">
        <f>+Causales[[#This Row],[Conteo Rank]]*1+Causales[[#This Row],[Conteo Rank2]]*0.5</f>
        <v>0</v>
      </c>
      <c r="AG286" s="28">
        <f>+Causales[[#This Row],[Conteo Rank 1+2]]*0.8+Causales[[#This Row],[Puntaje Total]]*0.2</f>
        <v>5</v>
      </c>
      <c r="AH286" s="28">
        <f>+_xlfn.PERCENTRANK.INC(Causales[Puntaje Ponderado],Causales[[#This Row],[Puntaje Ponderado]],3)</f>
        <v>0.20799999999999999</v>
      </c>
      <c r="AI286" s="49" t="str">
        <f>+VLOOKUP(M286,Homolgacion9[[Causal Homologada]:[Driver]],2,0)</f>
        <v>Desastres Naturales: Huracanes, sequía y deslizamientos</v>
      </c>
      <c r="AJ286" s="2" t="str">
        <f t="shared" si="15"/>
        <v>Baja</v>
      </c>
    </row>
    <row r="287" spans="2:36" x14ac:dyDescent="0.2">
      <c r="B287" s="1" t="s">
        <v>47</v>
      </c>
      <c r="C287" s="1" t="s">
        <v>36</v>
      </c>
      <c r="D287" s="1" t="str">
        <f>+VLOOKUP(F287,'DIV REGIONAL'!$F$4:$H$37,2,0)</f>
        <v>SURESTE</v>
      </c>
      <c r="E287" s="1" t="str">
        <f>+VLOOKUP(F287,'DIV REGIONAL'!$F$4:$H$37,3,0)</f>
        <v>IX. HIGUAMO</v>
      </c>
      <c r="F287" s="6" t="s">
        <v>265</v>
      </c>
      <c r="G287" s="2">
        <v>2</v>
      </c>
      <c r="H287" s="1" t="s">
        <v>56</v>
      </c>
      <c r="I287" s="46" t="s">
        <v>860</v>
      </c>
      <c r="J287" s="2">
        <v>6.9999999999999991</v>
      </c>
      <c r="K287" s="1" t="s">
        <v>15</v>
      </c>
      <c r="L287" s="1" t="s">
        <v>164</v>
      </c>
      <c r="M287" s="10" t="str">
        <f>+VLOOKUP(L287,Homolgacion9[[Causal]:[Causal Homologada]],2,0)</f>
        <v>Pobreza -Desempleo</v>
      </c>
      <c r="N287" s="47" t="str">
        <f>+Causales[[#This Row],[Provincia]]&amp;Causales[[#This Row],[Dinámica]]&amp;Causales[[#This Row],[Causal Homologada]]</f>
        <v>San Pedro de MacorísCausas IndirectasPobreza -Desempleo</v>
      </c>
      <c r="O287" s="8">
        <v>5</v>
      </c>
      <c r="P287" s="8">
        <v>5</v>
      </c>
      <c r="Q287" s="8">
        <v>3</v>
      </c>
      <c r="R287" s="8">
        <v>3</v>
      </c>
      <c r="S287" s="8">
        <v>4</v>
      </c>
      <c r="T287" s="8">
        <v>4</v>
      </c>
      <c r="U287" s="8">
        <v>4</v>
      </c>
      <c r="V287" s="8"/>
      <c r="W287" s="8"/>
      <c r="X287" s="8">
        <f t="shared" si="14"/>
        <v>28</v>
      </c>
      <c r="Y287" s="39">
        <f t="shared" si="16"/>
        <v>4</v>
      </c>
      <c r="Z287" s="35">
        <v>5</v>
      </c>
      <c r="AA287" s="28"/>
      <c r="AB287" s="28">
        <f>+COUNTIFS(Causales[Causal Homologada],Causales[[#This Row],[Causal Homologada]])</f>
        <v>25</v>
      </c>
      <c r="AC287" s="28"/>
      <c r="AD287" s="28">
        <f>+COUNTIFS(Causales[Causal Homologada],Causales[[#This Row],[Causal Homologada]],Causales[Ranking],1,Causales[Dinámica],Causales[[#This Row],[Dinámica]])</f>
        <v>2</v>
      </c>
      <c r="AE287" s="28">
        <f>+COUNTIFS(Causales[Causal Homologada],Causales[[#This Row],[Causal Homologada]],Causales[Ranking],2,Causales[Dinámica],Causales[[#This Row],[Dinámica]])</f>
        <v>4</v>
      </c>
      <c r="AF287" s="28">
        <f>+Causales[[#This Row],[Conteo Rank]]*1+Causales[[#This Row],[Conteo Rank2]]*0.5</f>
        <v>4</v>
      </c>
      <c r="AG287" s="28">
        <f>+Causales[[#This Row],[Conteo Rank 1+2]]*0.8+Causales[[#This Row],[Puntaje Total]]*0.2</f>
        <v>8.8000000000000007</v>
      </c>
      <c r="AH287" s="28">
        <f>+_xlfn.PERCENTRANK.INC(Causales[Puntaje Ponderado],Causales[[#This Row],[Puntaje Ponderado]],3)</f>
        <v>0.40799999999999997</v>
      </c>
      <c r="AI287" s="49" t="str">
        <f>+VLOOKUP(M287,Homolgacion9[[Causal Homologada]:[Driver]],2,0)</f>
        <v>Pobreza e Inequidad Social</v>
      </c>
      <c r="AJ287" s="2" t="str">
        <f t="shared" si="15"/>
        <v>Media</v>
      </c>
    </row>
    <row r="288" spans="2:36" x14ac:dyDescent="0.2">
      <c r="B288" s="1" t="s">
        <v>47</v>
      </c>
      <c r="C288" s="1" t="s">
        <v>36</v>
      </c>
      <c r="D288" s="1" t="str">
        <f>+VLOOKUP(F288,'DIV REGIONAL'!$F$4:$H$37,2,0)</f>
        <v>SURESTE</v>
      </c>
      <c r="E288" s="1" t="str">
        <f>+VLOOKUP(F288,'DIV REGIONAL'!$F$4:$H$37,3,0)</f>
        <v>IX. HIGUAMO</v>
      </c>
      <c r="F288" s="6" t="s">
        <v>265</v>
      </c>
      <c r="G288" s="2">
        <v>2</v>
      </c>
      <c r="H288" s="1" t="s">
        <v>56</v>
      </c>
      <c r="I288" s="46" t="s">
        <v>860</v>
      </c>
      <c r="J288" s="2">
        <v>6.9999999999999991</v>
      </c>
      <c r="K288" s="1" t="s">
        <v>15</v>
      </c>
      <c r="L288" s="1" t="s">
        <v>165</v>
      </c>
      <c r="M288" s="10" t="str">
        <f>+VLOOKUP(L288,Homolgacion9[[Causal]:[Causal Homologada]],2,0)</f>
        <v>Dinámica Migratoria</v>
      </c>
      <c r="N288" s="47" t="str">
        <f>+Causales[[#This Row],[Provincia]]&amp;Causales[[#This Row],[Dinámica]]&amp;Causales[[#This Row],[Causal Homologada]]</f>
        <v>San Pedro de MacorísCausas IndirectasDinámica Migratoria</v>
      </c>
      <c r="O288" s="8">
        <v>5</v>
      </c>
      <c r="P288" s="8">
        <v>5</v>
      </c>
      <c r="Q288" s="8">
        <v>4</v>
      </c>
      <c r="R288" s="8">
        <v>4</v>
      </c>
      <c r="S288" s="8">
        <v>4</v>
      </c>
      <c r="T288" s="8">
        <v>4</v>
      </c>
      <c r="U288" s="8">
        <v>4</v>
      </c>
      <c r="V288" s="8"/>
      <c r="W288" s="8"/>
      <c r="X288" s="8">
        <f t="shared" si="14"/>
        <v>30</v>
      </c>
      <c r="Y288" s="39">
        <f t="shared" si="16"/>
        <v>4.2857142857142856</v>
      </c>
      <c r="Z288" s="35">
        <v>3</v>
      </c>
      <c r="AA288" s="28"/>
      <c r="AB288" s="28">
        <f>+COUNTIFS(Causales[Causal Homologada],Causales[[#This Row],[Causal Homologada]])</f>
        <v>21</v>
      </c>
      <c r="AC288" s="28"/>
      <c r="AD288" s="28">
        <f>+COUNTIFS(Causales[Causal Homologada],Causales[[#This Row],[Causal Homologada]],Causales[Ranking],1,Causales[Dinámica],Causales[[#This Row],[Dinámica]])</f>
        <v>6</v>
      </c>
      <c r="AE288" s="28">
        <f>+COUNTIFS(Causales[Causal Homologada],Causales[[#This Row],[Causal Homologada]],Causales[Ranking],2,Causales[Dinámica],Causales[[#This Row],[Dinámica]])</f>
        <v>3</v>
      </c>
      <c r="AF288" s="28">
        <f>+Causales[[#This Row],[Conteo Rank]]*1+Causales[[#This Row],[Conteo Rank2]]*0.5</f>
        <v>7.5</v>
      </c>
      <c r="AG288" s="28">
        <f>+Causales[[#This Row],[Conteo Rank 1+2]]*0.8+Causales[[#This Row],[Puntaje Total]]*0.2</f>
        <v>12</v>
      </c>
      <c r="AH288" s="28">
        <f>+_xlfn.PERCENTRANK.INC(Causales[Puntaje Ponderado],Causales[[#This Row],[Puntaje Ponderado]],3)</f>
        <v>0.621</v>
      </c>
      <c r="AI288" s="49" t="str">
        <f>+VLOOKUP(M288,Homolgacion9[[Causal Homologada]:[Driver]],2,0)</f>
        <v>Insidencia sobre los Recursos Forestales debido a la elevada migración ilegal de origen internacional</v>
      </c>
      <c r="AJ288" s="2" t="str">
        <f t="shared" si="15"/>
        <v>Alta</v>
      </c>
    </row>
    <row r="289" spans="2:36" x14ac:dyDescent="0.2">
      <c r="B289" s="1" t="s">
        <v>47</v>
      </c>
      <c r="C289" s="1" t="s">
        <v>36</v>
      </c>
      <c r="D289" s="1" t="str">
        <f>+VLOOKUP(F289,'DIV REGIONAL'!$F$4:$H$37,2,0)</f>
        <v>SURESTE</v>
      </c>
      <c r="E289" s="1" t="str">
        <f>+VLOOKUP(F289,'DIV REGIONAL'!$F$4:$H$37,3,0)</f>
        <v>IX. HIGUAMO</v>
      </c>
      <c r="F289" s="6" t="s">
        <v>265</v>
      </c>
      <c r="G289" s="2">
        <v>2</v>
      </c>
      <c r="H289" s="1" t="s">
        <v>56</v>
      </c>
      <c r="I289" s="46" t="s">
        <v>860</v>
      </c>
      <c r="J289" s="2">
        <v>6.9999999999999991</v>
      </c>
      <c r="K289" s="1" t="s">
        <v>15</v>
      </c>
      <c r="L289" s="1" t="s">
        <v>166</v>
      </c>
      <c r="M289" s="10" t="str">
        <f>+VLOOKUP(L289,Homolgacion9[[Causal]:[Causal Homologada]],2,0)</f>
        <v>Insumos Energéticos (Biomasa)</v>
      </c>
      <c r="N289" s="47" t="str">
        <f>+Causales[[#This Row],[Provincia]]&amp;Causales[[#This Row],[Dinámica]]&amp;Causales[[#This Row],[Causal Homologada]]</f>
        <v>San Pedro de MacorísCausas IndirectasInsumos Energéticos (Biomasa)</v>
      </c>
      <c r="O289" s="8">
        <v>2</v>
      </c>
      <c r="P289" s="8">
        <v>4</v>
      </c>
      <c r="Q289" s="8">
        <v>2</v>
      </c>
      <c r="R289" s="8">
        <v>3</v>
      </c>
      <c r="S289" s="8">
        <v>3</v>
      </c>
      <c r="T289" s="8">
        <v>3</v>
      </c>
      <c r="U289" s="8">
        <v>3</v>
      </c>
      <c r="V289" s="8"/>
      <c r="W289" s="8"/>
      <c r="X289" s="8">
        <f t="shared" si="14"/>
        <v>20</v>
      </c>
      <c r="Y289" s="39">
        <f t="shared" si="16"/>
        <v>2.8571428571428572</v>
      </c>
      <c r="Z289" s="35">
        <v>8</v>
      </c>
      <c r="AA289" s="28"/>
      <c r="AB289" s="28">
        <f>+COUNTIFS(Causales[Causal Homologada],Causales[[#This Row],[Causal Homologada]])</f>
        <v>3</v>
      </c>
      <c r="AC289" s="28"/>
      <c r="AD289" s="28">
        <f>+COUNTIFS(Causales[Causal Homologada],Causales[[#This Row],[Causal Homologada]],Causales[Ranking],1,Causales[Dinámica],Causales[[#This Row],[Dinámica]])</f>
        <v>0</v>
      </c>
      <c r="AE289" s="28">
        <f>+COUNTIFS(Causales[Causal Homologada],Causales[[#This Row],[Causal Homologada]],Causales[Ranking],2,Causales[Dinámica],Causales[[#This Row],[Dinámica]])</f>
        <v>0</v>
      </c>
      <c r="AF289" s="28">
        <f>+Causales[[#This Row],[Conteo Rank]]*1+Causales[[#This Row],[Conteo Rank2]]*0.5</f>
        <v>0</v>
      </c>
      <c r="AG289" s="28">
        <f>+Causales[[#This Row],[Conteo Rank 1+2]]*0.8+Causales[[#This Row],[Puntaje Total]]*0.2</f>
        <v>4</v>
      </c>
      <c r="AH289" s="28">
        <f>+_xlfn.PERCENTRANK.INC(Causales[Puntaje Ponderado],Causales[[#This Row],[Puntaje Ponderado]],3)</f>
        <v>0.13900000000000001</v>
      </c>
      <c r="AI289" s="49" t="str">
        <f>+VLOOKUP(M289,Homolgacion9[[Causal Homologada]:[Driver]],2,0)</f>
        <v>Plagas, enfermedades en introducción de especies invasoras exóticas</v>
      </c>
      <c r="AJ289" s="2" t="str">
        <f t="shared" si="15"/>
        <v>Muy Baja</v>
      </c>
    </row>
    <row r="290" spans="2:36" x14ac:dyDescent="0.2">
      <c r="B290" s="1" t="s">
        <v>47</v>
      </c>
      <c r="C290" s="1" t="s">
        <v>36</v>
      </c>
      <c r="D290" s="1" t="str">
        <f>+VLOOKUP(F290,'DIV REGIONAL'!$F$4:$H$37,2,0)</f>
        <v>SURESTE</v>
      </c>
      <c r="E290" s="1" t="str">
        <f>+VLOOKUP(F290,'DIV REGIONAL'!$F$4:$H$37,3,0)</f>
        <v>IX. HIGUAMO</v>
      </c>
      <c r="F290" s="6" t="s">
        <v>265</v>
      </c>
      <c r="G290" s="2">
        <v>2</v>
      </c>
      <c r="H290" s="1" t="s">
        <v>56</v>
      </c>
      <c r="I290" s="46" t="s">
        <v>860</v>
      </c>
      <c r="J290" s="2">
        <v>6.9999999999999991</v>
      </c>
      <c r="K290" s="1" t="s">
        <v>15</v>
      </c>
      <c r="L290" s="1" t="s">
        <v>167</v>
      </c>
      <c r="M290" s="10" t="str">
        <f>+VLOOKUP(L290,Homolgacion9[[Causal]:[Causal Homologada]],2,0)</f>
        <v>Débil Educación Ambiental</v>
      </c>
      <c r="N290" s="47" t="str">
        <f>+Causales[[#This Row],[Provincia]]&amp;Causales[[#This Row],[Dinámica]]&amp;Causales[[#This Row],[Causal Homologada]]</f>
        <v>San Pedro de MacorísCausas IndirectasDébil Educación Ambiental</v>
      </c>
      <c r="O290" s="8">
        <v>4</v>
      </c>
      <c r="P290" s="8">
        <v>4</v>
      </c>
      <c r="Q290" s="8">
        <v>5</v>
      </c>
      <c r="R290" s="8">
        <v>5</v>
      </c>
      <c r="S290" s="8">
        <v>5</v>
      </c>
      <c r="T290" s="8">
        <v>5</v>
      </c>
      <c r="U290" s="8">
        <v>5</v>
      </c>
      <c r="V290" s="8"/>
      <c r="W290" s="8"/>
      <c r="X290" s="8">
        <f t="shared" si="14"/>
        <v>33</v>
      </c>
      <c r="Y290" s="39">
        <f t="shared" si="16"/>
        <v>4.7142857142857144</v>
      </c>
      <c r="Z290" s="35">
        <v>2</v>
      </c>
      <c r="AA290" s="28"/>
      <c r="AB290" s="28">
        <f>+COUNTIFS(Causales[Causal Homologada],Causales[[#This Row],[Causal Homologada]])</f>
        <v>17</v>
      </c>
      <c r="AC290" s="28"/>
      <c r="AD290" s="28">
        <f>+COUNTIFS(Causales[Causal Homologada],Causales[[#This Row],[Causal Homologada]],Causales[Ranking],1,Causales[Dinámica],Causales[[#This Row],[Dinámica]])</f>
        <v>5</v>
      </c>
      <c r="AE290" s="28">
        <f>+COUNTIFS(Causales[Causal Homologada],Causales[[#This Row],[Causal Homologada]],Causales[Ranking],2,Causales[Dinámica],Causales[[#This Row],[Dinámica]])</f>
        <v>7</v>
      </c>
      <c r="AF290" s="28">
        <f>+Causales[[#This Row],[Conteo Rank]]*1+Causales[[#This Row],[Conteo Rank2]]*0.5</f>
        <v>8.5</v>
      </c>
      <c r="AG290" s="28">
        <f>+Causales[[#This Row],[Conteo Rank 1+2]]*0.8+Causales[[#This Row],[Puntaje Total]]*0.2</f>
        <v>13.400000000000002</v>
      </c>
      <c r="AH290" s="28">
        <f>+_xlfn.PERCENTRANK.INC(Causales[Puntaje Ponderado],Causales[[#This Row],[Puntaje Ponderado]],3)</f>
        <v>0.79500000000000004</v>
      </c>
      <c r="AI290" s="49" t="str">
        <f>+VLOOKUP(M290,Homolgacion9[[Causal Homologada]:[Driver]],2,0)</f>
        <v>Débil Educación Ambiental</v>
      </c>
      <c r="AJ290" s="2" t="str">
        <f t="shared" si="15"/>
        <v>Alta</v>
      </c>
    </row>
    <row r="291" spans="2:36" x14ac:dyDescent="0.2">
      <c r="B291" s="1" t="s">
        <v>47</v>
      </c>
      <c r="C291" s="1" t="s">
        <v>36</v>
      </c>
      <c r="D291" s="1" t="str">
        <f>+VLOOKUP(F291,'DIV REGIONAL'!$F$4:$H$37,2,0)</f>
        <v>SURESTE</v>
      </c>
      <c r="E291" s="1" t="str">
        <f>+VLOOKUP(F291,'DIV REGIONAL'!$F$4:$H$37,3,0)</f>
        <v>IX. HIGUAMO</v>
      </c>
      <c r="F291" s="6" t="s">
        <v>265</v>
      </c>
      <c r="G291" s="2">
        <v>2</v>
      </c>
      <c r="H291" s="1" t="s">
        <v>56</v>
      </c>
      <c r="I291" s="46" t="s">
        <v>860</v>
      </c>
      <c r="J291" s="2">
        <v>6.9999999999999991</v>
      </c>
      <c r="K291" s="1" t="s">
        <v>15</v>
      </c>
      <c r="L291" s="1" t="s">
        <v>168</v>
      </c>
      <c r="M291" s="10" t="str">
        <f>+VLOOKUP(L291,Homolgacion9[[Causal]:[Causal Homologada]],2,0)</f>
        <v>Débil Educación Ambiental</v>
      </c>
      <c r="N291" s="47" t="str">
        <f>+Causales[[#This Row],[Provincia]]&amp;Causales[[#This Row],[Dinámica]]&amp;Causales[[#This Row],[Causal Homologada]]</f>
        <v>San Pedro de MacorísCausas IndirectasDébil Educación Ambiental</v>
      </c>
      <c r="O291" s="14">
        <v>4</v>
      </c>
      <c r="P291" s="8">
        <v>5</v>
      </c>
      <c r="Q291" s="8">
        <v>5</v>
      </c>
      <c r="R291" s="8">
        <v>5</v>
      </c>
      <c r="S291" s="8">
        <v>5</v>
      </c>
      <c r="T291" s="8">
        <v>5</v>
      </c>
      <c r="U291" s="8">
        <v>5</v>
      </c>
      <c r="V291" s="8"/>
      <c r="W291" s="8"/>
      <c r="X291" s="8">
        <f t="shared" si="14"/>
        <v>34</v>
      </c>
      <c r="Y291" s="39">
        <f>+IFERROR(X291/COUNT(O291:W291),"")</f>
        <v>4.8571428571428568</v>
      </c>
      <c r="Z291" s="35">
        <v>1</v>
      </c>
      <c r="AA291" s="28"/>
      <c r="AB291" s="28">
        <f>+COUNTIFS(Causales[Causal Homologada],Causales[[#This Row],[Causal Homologada]])</f>
        <v>17</v>
      </c>
      <c r="AC291" s="28"/>
      <c r="AD291" s="28">
        <f>+COUNTIFS(Causales[Causal Homologada],Causales[[#This Row],[Causal Homologada]],Causales[Ranking],1,Causales[Dinámica],Causales[[#This Row],[Dinámica]])</f>
        <v>5</v>
      </c>
      <c r="AE291" s="28">
        <f>+COUNTIFS(Causales[Causal Homologada],Causales[[#This Row],[Causal Homologada]],Causales[Ranking],2,Causales[Dinámica],Causales[[#This Row],[Dinámica]])</f>
        <v>7</v>
      </c>
      <c r="AF291" s="28">
        <f>+Causales[[#This Row],[Conteo Rank]]*1+Causales[[#This Row],[Conteo Rank2]]*0.5</f>
        <v>8.5</v>
      </c>
      <c r="AG291" s="28">
        <f>+Causales[[#This Row],[Conteo Rank 1+2]]*0.8+Causales[[#This Row],[Puntaje Total]]*0.2</f>
        <v>13.600000000000001</v>
      </c>
      <c r="AH291" s="28">
        <f>+_xlfn.PERCENTRANK.INC(Causales[Puntaje Ponderado],Causales[[#This Row],[Puntaje Ponderado]],3)</f>
        <v>0.80600000000000005</v>
      </c>
      <c r="AI291" s="49" t="str">
        <f>+VLOOKUP(M291,Homolgacion9[[Causal Homologada]:[Driver]],2,0)</f>
        <v>Débil Educación Ambiental</v>
      </c>
      <c r="AJ291" s="2" t="str">
        <f t="shared" si="15"/>
        <v>Muy Alta</v>
      </c>
    </row>
    <row r="292" spans="2:36" x14ac:dyDescent="0.2">
      <c r="B292" s="6" t="s">
        <v>47</v>
      </c>
      <c r="C292" s="6" t="s">
        <v>36</v>
      </c>
      <c r="D292" s="6" t="str">
        <f>+VLOOKUP(F292,'DIV REGIONAL'!$F$4:$H$37,2,0)</f>
        <v>SUROESTE</v>
      </c>
      <c r="E292" s="6" t="str">
        <f>+VLOOKUP(F292,'DIV REGIONAL'!$F$4:$H$37,3,0)</f>
        <v>VII. EL VALLE</v>
      </c>
      <c r="F292" s="6" t="s">
        <v>150</v>
      </c>
      <c r="G292" s="7">
        <v>3</v>
      </c>
      <c r="H292" s="6" t="s">
        <v>33</v>
      </c>
      <c r="I292" s="46" t="s">
        <v>861</v>
      </c>
      <c r="J292" s="7">
        <v>4</v>
      </c>
      <c r="K292" s="6" t="s">
        <v>3</v>
      </c>
      <c r="L292" s="6" t="s">
        <v>169</v>
      </c>
      <c r="M292" s="10" t="str">
        <f>+VLOOKUP(L292,Homolgacion9[[Causal]:[Causal Homologada]],2,0)</f>
        <v>Agricultura Comercial</v>
      </c>
      <c r="N292" s="47" t="str">
        <f>+Causales[[#This Row],[Provincia]]&amp;Causales[[#This Row],[Dinámica]]&amp;Causales[[#This Row],[Causal Homologada]]</f>
        <v>La RomanaDeforestaciónAgricultura Comercial</v>
      </c>
      <c r="O292" s="7">
        <v>5</v>
      </c>
      <c r="P292" s="7">
        <v>5</v>
      </c>
      <c r="Q292" s="7">
        <v>5</v>
      </c>
      <c r="R292" s="7">
        <v>4</v>
      </c>
      <c r="S292" s="7"/>
      <c r="T292" s="7"/>
      <c r="U292" s="7"/>
      <c r="V292" s="7"/>
      <c r="W292" s="7"/>
      <c r="X292" s="7">
        <f t="shared" si="14"/>
        <v>19</v>
      </c>
      <c r="Y292" s="38">
        <f t="shared" si="16"/>
        <v>4.75</v>
      </c>
      <c r="Z292" s="32">
        <v>1</v>
      </c>
      <c r="AA292" s="28"/>
      <c r="AB292" s="28">
        <f>+COUNTIFS(Causales[Causal Homologada],Causales[[#This Row],[Causal Homologada]])</f>
        <v>30</v>
      </c>
      <c r="AC292" s="28"/>
      <c r="AD292" s="28">
        <f>+COUNTIFS(Causales[Causal Homologada],Causales[[#This Row],[Causal Homologada]],Causales[Ranking],1,Causales[Dinámica],Causales[[#This Row],[Dinámica]])</f>
        <v>7</v>
      </c>
      <c r="AE292" s="28">
        <f>+COUNTIFS(Causales[Causal Homologada],Causales[[#This Row],[Causal Homologada]],Causales[Ranking],2,Causales[Dinámica],Causales[[#This Row],[Dinámica]])</f>
        <v>9</v>
      </c>
      <c r="AF292" s="28">
        <f>+Causales[[#This Row],[Conteo Rank]]*1+Causales[[#This Row],[Conteo Rank2]]*0.5</f>
        <v>11.5</v>
      </c>
      <c r="AG292" s="28">
        <f>+Causales[[#This Row],[Conteo Rank 1+2]]*0.8+Causales[[#This Row],[Puntaje Total]]*0.2</f>
        <v>13.000000000000002</v>
      </c>
      <c r="AH292" s="28">
        <f>+_xlfn.PERCENTRANK.INC(Causales[Puntaje Ponderado],Causales[[#This Row],[Puntaje Ponderado]],3)</f>
        <v>0.73899999999999999</v>
      </c>
      <c r="AI292" s="49" t="str">
        <f>+VLOOKUP(M292,Homolgacion9[[Causal Homologada]:[Driver]],2,0)</f>
        <v>Manejo y uso insustentable de las tierras para producción agrícola</v>
      </c>
      <c r="AJ292" s="2" t="str">
        <f t="shared" si="15"/>
        <v>Alta</v>
      </c>
    </row>
    <row r="293" spans="2:36" x14ac:dyDescent="0.2">
      <c r="B293" s="1" t="s">
        <v>47</v>
      </c>
      <c r="C293" s="1" t="s">
        <v>36</v>
      </c>
      <c r="D293" s="1" t="str">
        <f>+VLOOKUP(F293,'DIV REGIONAL'!$F$4:$H$37,2,0)</f>
        <v>SUROESTE</v>
      </c>
      <c r="E293" s="1" t="str">
        <f>+VLOOKUP(F293,'DIV REGIONAL'!$F$4:$H$37,3,0)</f>
        <v>VII. EL VALLE</v>
      </c>
      <c r="F293" s="1" t="s">
        <v>150</v>
      </c>
      <c r="G293" s="2">
        <v>3</v>
      </c>
      <c r="H293" s="1" t="s">
        <v>33</v>
      </c>
      <c r="I293" s="46" t="s">
        <v>861</v>
      </c>
      <c r="J293" s="2">
        <v>4</v>
      </c>
      <c r="K293" s="1" t="s">
        <v>3</v>
      </c>
      <c r="L293" s="1" t="s">
        <v>5</v>
      </c>
      <c r="M293" s="10" t="str">
        <f>+VLOOKUP(L293,Homolgacion9[[Causal]:[Causal Homologada]],2,0)</f>
        <v>Agricultura migratoria/subsistencia</v>
      </c>
      <c r="N293" s="47" t="str">
        <f>+Causales[[#This Row],[Provincia]]&amp;Causales[[#This Row],[Dinámica]]&amp;Causales[[#This Row],[Causal Homologada]]</f>
        <v>La RomanaDeforestaciónAgricultura migratoria/subsistencia</v>
      </c>
      <c r="O293" s="8">
        <v>2</v>
      </c>
      <c r="P293" s="8">
        <v>2</v>
      </c>
      <c r="Q293" s="8">
        <v>3</v>
      </c>
      <c r="R293" s="8">
        <v>1</v>
      </c>
      <c r="S293" s="8"/>
      <c r="T293" s="8"/>
      <c r="U293" s="8"/>
      <c r="V293" s="8"/>
      <c r="W293" s="8"/>
      <c r="X293" s="8">
        <f t="shared" si="14"/>
        <v>8</v>
      </c>
      <c r="Y293" s="39">
        <f t="shared" si="16"/>
        <v>2</v>
      </c>
      <c r="Z293" s="34">
        <v>4</v>
      </c>
      <c r="AA293" s="28"/>
      <c r="AB293" s="28">
        <f>+COUNTIFS(Causales[Causal Homologada],Causales[[#This Row],[Causal Homologada]])</f>
        <v>37</v>
      </c>
      <c r="AC293" s="28"/>
      <c r="AD293" s="28">
        <f>+COUNTIFS(Causales[Causal Homologada],Causales[[#This Row],[Causal Homologada]],Causales[Ranking],1,Causales[Dinámica],Causales[[#This Row],[Dinámica]])</f>
        <v>3</v>
      </c>
      <c r="AE293" s="28">
        <f>+COUNTIFS(Causales[Causal Homologada],Causales[[#This Row],[Causal Homologada]],Causales[Ranking],2,Causales[Dinámica],Causales[[#This Row],[Dinámica]])</f>
        <v>11</v>
      </c>
      <c r="AF293" s="28">
        <f>+Causales[[#This Row],[Conteo Rank]]*1+Causales[[#This Row],[Conteo Rank2]]*0.5</f>
        <v>8.5</v>
      </c>
      <c r="AG293" s="28">
        <f>+Causales[[#This Row],[Conteo Rank 1+2]]*0.8+Causales[[#This Row],[Puntaje Total]]*0.2</f>
        <v>8.4</v>
      </c>
      <c r="AH293" s="28">
        <f>+_xlfn.PERCENTRANK.INC(Causales[Puntaje Ponderado],Causales[[#This Row],[Puntaje Ponderado]],3)</f>
        <v>0.38</v>
      </c>
      <c r="AI293" s="49" t="str">
        <f>+VLOOKUP(M293,Homolgacion9[[Causal Homologada]:[Driver]],2,0)</f>
        <v>Manejo y uso insustentable de las tierras para producción agrícola</v>
      </c>
      <c r="AJ293" s="2" t="str">
        <f t="shared" si="15"/>
        <v>Baja</v>
      </c>
    </row>
    <row r="294" spans="2:36" x14ac:dyDescent="0.2">
      <c r="B294" s="1" t="s">
        <v>47</v>
      </c>
      <c r="C294" s="1" t="s">
        <v>36</v>
      </c>
      <c r="D294" s="1" t="str">
        <f>+VLOOKUP(F294,'DIV REGIONAL'!$F$4:$H$37,2,0)</f>
        <v>SUROESTE</v>
      </c>
      <c r="E294" s="1" t="str">
        <f>+VLOOKUP(F294,'DIV REGIONAL'!$F$4:$H$37,3,0)</f>
        <v>VII. EL VALLE</v>
      </c>
      <c r="F294" s="1" t="s">
        <v>150</v>
      </c>
      <c r="G294" s="2">
        <v>3</v>
      </c>
      <c r="H294" s="1" t="s">
        <v>33</v>
      </c>
      <c r="I294" s="46" t="s">
        <v>861</v>
      </c>
      <c r="J294" s="2">
        <v>4</v>
      </c>
      <c r="K294" s="1" t="s">
        <v>15</v>
      </c>
      <c r="L294" s="1" t="s">
        <v>170</v>
      </c>
      <c r="M294" s="10" t="str">
        <f>+VLOOKUP(L294,Homolgacion9[[Causal]:[Causal Homologada]],2,0)</f>
        <v>Turismo: Expansión del área turística</v>
      </c>
      <c r="N294" s="47" t="str">
        <f>+Causales[[#This Row],[Provincia]]&amp;Causales[[#This Row],[Dinámica]]&amp;Causales[[#This Row],[Causal Homologada]]</f>
        <v>La RomanaCausas IndirectasTurismo: Expansión del área turística</v>
      </c>
      <c r="O294" s="8">
        <v>2</v>
      </c>
      <c r="P294" s="8">
        <v>3</v>
      </c>
      <c r="Q294" s="8">
        <v>3</v>
      </c>
      <c r="R294" s="8">
        <v>3</v>
      </c>
      <c r="S294" s="8"/>
      <c r="T294" s="8"/>
      <c r="U294" s="8"/>
      <c r="V294" s="8"/>
      <c r="W294" s="8"/>
      <c r="X294" s="8">
        <f t="shared" si="14"/>
        <v>11</v>
      </c>
      <c r="Y294" s="39">
        <f t="shared" si="16"/>
        <v>2.75</v>
      </c>
      <c r="Z294" s="34">
        <v>2</v>
      </c>
      <c r="AA294" s="28"/>
      <c r="AB294" s="28">
        <f>+COUNTIFS(Causales[Causal Homologada],Causales[[#This Row],[Causal Homologada]])</f>
        <v>30</v>
      </c>
      <c r="AC294" s="28"/>
      <c r="AD294" s="28">
        <f>+COUNTIFS(Causales[Causal Homologada],Causales[[#This Row],[Causal Homologada]],Causales[Ranking],1,Causales[Dinámica],Causales[[#This Row],[Dinámica]])</f>
        <v>0</v>
      </c>
      <c r="AE294" s="28">
        <f>+COUNTIFS(Causales[Causal Homologada],Causales[[#This Row],[Causal Homologada]],Causales[Ranking],2,Causales[Dinámica],Causales[[#This Row],[Dinámica]])</f>
        <v>3</v>
      </c>
      <c r="AF294" s="28">
        <f>+Causales[[#This Row],[Conteo Rank]]*1+Causales[[#This Row],[Conteo Rank2]]*0.5</f>
        <v>1.5</v>
      </c>
      <c r="AG294" s="28">
        <f>+Causales[[#This Row],[Conteo Rank 1+2]]*0.8+Causales[[#This Row],[Puntaje Total]]*0.2</f>
        <v>3.4000000000000004</v>
      </c>
      <c r="AH294" s="28">
        <f>+_xlfn.PERCENTRANK.INC(Causales[Puntaje Ponderado],Causales[[#This Row],[Puntaje Ponderado]],3)</f>
        <v>0.106</v>
      </c>
      <c r="AI294" s="49" t="str">
        <f>+VLOOKUP(M294,Homolgacion9[[Causal Homologada]:[Driver]],2,0)</f>
        <v>Expansión de infraestructura productiva de tipo urbana, vial e industrial</v>
      </c>
      <c r="AJ294" s="2" t="str">
        <f t="shared" si="15"/>
        <v>Muy Baja</v>
      </c>
    </row>
    <row r="295" spans="2:36" x14ac:dyDescent="0.2">
      <c r="B295" s="1" t="s">
        <v>47</v>
      </c>
      <c r="C295" s="1" t="s">
        <v>36</v>
      </c>
      <c r="D295" s="1" t="str">
        <f>+VLOOKUP(F295,'DIV REGIONAL'!$F$4:$H$37,2,0)</f>
        <v>SUROESTE</v>
      </c>
      <c r="E295" s="1" t="str">
        <f>+VLOOKUP(F295,'DIV REGIONAL'!$F$4:$H$37,3,0)</f>
        <v>VII. EL VALLE</v>
      </c>
      <c r="F295" s="1" t="s">
        <v>150</v>
      </c>
      <c r="G295" s="2">
        <v>3</v>
      </c>
      <c r="H295" s="1" t="s">
        <v>33</v>
      </c>
      <c r="I295" s="46" t="s">
        <v>861</v>
      </c>
      <c r="J295" s="2">
        <v>4</v>
      </c>
      <c r="K295" s="1" t="s">
        <v>3</v>
      </c>
      <c r="L295" s="1" t="s">
        <v>112</v>
      </c>
      <c r="M295" s="10" t="str">
        <f>+VLOOKUP(L295,Homolgacion9[[Causal]:[Causal Homologada]],2,0)</f>
        <v>Ganadería Comercial</v>
      </c>
      <c r="N295" s="47" t="str">
        <f>+Causales[[#This Row],[Provincia]]&amp;Causales[[#This Row],[Dinámica]]&amp;Causales[[#This Row],[Causal Homologada]]</f>
        <v>La RomanaDeforestaciónGanadería Comercial</v>
      </c>
      <c r="O295" s="8">
        <v>2</v>
      </c>
      <c r="P295" s="8">
        <v>2</v>
      </c>
      <c r="Q295" s="8">
        <v>2</v>
      </c>
      <c r="R295" s="8">
        <v>2</v>
      </c>
      <c r="S295" s="8"/>
      <c r="T295" s="8"/>
      <c r="U295" s="8"/>
      <c r="V295" s="8"/>
      <c r="W295" s="8"/>
      <c r="X295" s="8">
        <f t="shared" si="14"/>
        <v>8</v>
      </c>
      <c r="Y295" s="39">
        <f t="shared" si="16"/>
        <v>2</v>
      </c>
      <c r="Z295" s="34">
        <v>4</v>
      </c>
      <c r="AA295" s="28"/>
      <c r="AB295" s="28">
        <f>+COUNTIFS(Causales[Causal Homologada],Causales[[#This Row],[Causal Homologada]])</f>
        <v>28</v>
      </c>
      <c r="AC295" s="28"/>
      <c r="AD295" s="28">
        <f>+COUNTIFS(Causales[Causal Homologada],Causales[[#This Row],[Causal Homologada]],Causales[Ranking],1,Causales[Dinámica],Causales[[#This Row],[Dinámica]])</f>
        <v>11</v>
      </c>
      <c r="AE295" s="28">
        <f>+COUNTIFS(Causales[Causal Homologada],Causales[[#This Row],[Causal Homologada]],Causales[Ranking],2,Causales[Dinámica],Causales[[#This Row],[Dinámica]])</f>
        <v>3</v>
      </c>
      <c r="AF295" s="28">
        <f>+Causales[[#This Row],[Conteo Rank]]*1+Causales[[#This Row],[Conteo Rank2]]*0.5</f>
        <v>12.5</v>
      </c>
      <c r="AG295" s="28">
        <f>+Causales[[#This Row],[Conteo Rank 1+2]]*0.8+Causales[[#This Row],[Puntaje Total]]*0.2</f>
        <v>11.6</v>
      </c>
      <c r="AH295" s="28">
        <f>+_xlfn.PERCENTRANK.INC(Causales[Puntaje Ponderado],Causales[[#This Row],[Puntaje Ponderado]],3)</f>
        <v>0.59099999999999997</v>
      </c>
      <c r="AI295" s="49" t="str">
        <f>+VLOOKUP(M295,Homolgacion9[[Causal Homologada]:[Driver]],2,0)</f>
        <v>Manejo y uso insustentable de las tierras para producción ganadera</v>
      </c>
      <c r="AJ295" s="2" t="str">
        <f t="shared" si="15"/>
        <v>Media</v>
      </c>
    </row>
    <row r="296" spans="2:36" x14ac:dyDescent="0.2">
      <c r="B296" s="1" t="s">
        <v>47</v>
      </c>
      <c r="C296" s="1" t="s">
        <v>36</v>
      </c>
      <c r="D296" s="1" t="str">
        <f>+VLOOKUP(F296,'DIV REGIONAL'!$F$4:$H$37,2,0)</f>
        <v>SUROESTE</v>
      </c>
      <c r="E296" s="1" t="str">
        <f>+VLOOKUP(F296,'DIV REGIONAL'!$F$4:$H$37,3,0)</f>
        <v>VII. EL VALLE</v>
      </c>
      <c r="F296" s="1" t="s">
        <v>150</v>
      </c>
      <c r="G296" s="2">
        <v>3</v>
      </c>
      <c r="H296" s="1" t="s">
        <v>33</v>
      </c>
      <c r="I296" s="46" t="s">
        <v>861</v>
      </c>
      <c r="J296" s="2">
        <v>4</v>
      </c>
      <c r="K296" s="1" t="s">
        <v>3</v>
      </c>
      <c r="L296" s="1" t="s">
        <v>171</v>
      </c>
      <c r="M296" s="10" t="str">
        <f>+VLOOKUP(L296,Homolgacion9[[Causal]:[Causal Homologada]],2,0)</f>
        <v>Minería a cielo abierto</v>
      </c>
      <c r="N296" s="47" t="str">
        <f>+Causales[[#This Row],[Provincia]]&amp;Causales[[#This Row],[Dinámica]]&amp;Causales[[#This Row],[Causal Homologada]]</f>
        <v>La RomanaDeforestaciónMinería a cielo abierto</v>
      </c>
      <c r="O296" s="8">
        <v>1</v>
      </c>
      <c r="P296" s="8">
        <v>2</v>
      </c>
      <c r="Q296" s="8">
        <v>3</v>
      </c>
      <c r="R296" s="8">
        <v>4</v>
      </c>
      <c r="S296" s="8"/>
      <c r="T296" s="8"/>
      <c r="U296" s="8"/>
      <c r="V296" s="8"/>
      <c r="W296" s="8"/>
      <c r="X296" s="8">
        <f t="shared" si="14"/>
        <v>10</v>
      </c>
      <c r="Y296" s="39">
        <f t="shared" si="16"/>
        <v>2.5</v>
      </c>
      <c r="Z296" s="34">
        <v>3</v>
      </c>
      <c r="AA296" s="28"/>
      <c r="AB296" s="28">
        <f>+COUNTIFS(Causales[Causal Homologada],Causales[[#This Row],[Causal Homologada]])</f>
        <v>24</v>
      </c>
      <c r="AC296" s="28"/>
      <c r="AD296" s="28">
        <f>+COUNTIFS(Causales[Causal Homologada],Causales[[#This Row],[Causal Homologada]],Causales[Ranking],1,Causales[Dinámica],Causales[[#This Row],[Dinámica]])</f>
        <v>4</v>
      </c>
      <c r="AE296" s="28">
        <f>+COUNTIFS(Causales[Causal Homologada],Causales[[#This Row],[Causal Homologada]],Causales[Ranking],2,Causales[Dinámica],Causales[[#This Row],[Dinámica]])</f>
        <v>3</v>
      </c>
      <c r="AF296" s="28">
        <f>+Causales[[#This Row],[Conteo Rank]]*1+Causales[[#This Row],[Conteo Rank2]]*0.5</f>
        <v>5.5</v>
      </c>
      <c r="AG296" s="28">
        <f>+Causales[[#This Row],[Conteo Rank 1+2]]*0.8+Causales[[#This Row],[Puntaje Total]]*0.2</f>
        <v>6.4</v>
      </c>
      <c r="AH296" s="28">
        <f>+_xlfn.PERCENTRANK.INC(Causales[Puntaje Ponderado],Causales[[#This Row],[Puntaje Ponderado]],3)</f>
        <v>0.28799999999999998</v>
      </c>
      <c r="AI296" s="49" t="str">
        <f>+VLOOKUP(M296,Homolgacion9[[Causal Homologada]:[Driver]],2,0)</f>
        <v>Minería a cielo abierto</v>
      </c>
      <c r="AJ296" s="2" t="str">
        <f t="shared" si="15"/>
        <v>Baja</v>
      </c>
    </row>
    <row r="297" spans="2:36" x14ac:dyDescent="0.2">
      <c r="B297" s="1" t="s">
        <v>47</v>
      </c>
      <c r="C297" s="1" t="s">
        <v>36</v>
      </c>
      <c r="D297" s="1" t="str">
        <f>+VLOOKUP(F297,'DIV REGIONAL'!$F$4:$H$37,2,0)</f>
        <v>SUROESTE</v>
      </c>
      <c r="E297" s="1" t="str">
        <f>+VLOOKUP(F297,'DIV REGIONAL'!$F$4:$H$37,3,0)</f>
        <v>VII. EL VALLE</v>
      </c>
      <c r="F297" s="1" t="s">
        <v>150</v>
      </c>
      <c r="G297" s="2">
        <v>3</v>
      </c>
      <c r="H297" s="1" t="s">
        <v>33</v>
      </c>
      <c r="I297" s="46" t="s">
        <v>861</v>
      </c>
      <c r="J297" s="2">
        <v>4</v>
      </c>
      <c r="K297" s="1" t="s">
        <v>10</v>
      </c>
      <c r="L297" s="1" t="s">
        <v>11</v>
      </c>
      <c r="M297" s="10" t="str">
        <f>+VLOOKUP(L297,Homolgacion9[[Causal]:[Causal Homologada]],2,0)</f>
        <v>Incendios Mediana y Baja Intensidad</v>
      </c>
      <c r="N297" s="47" t="str">
        <f>+Causales[[#This Row],[Provincia]]&amp;Causales[[#This Row],[Dinámica]]&amp;Causales[[#This Row],[Causal Homologada]]</f>
        <v>La RomanaDegradaciónIncendios Mediana y Baja Intensidad</v>
      </c>
      <c r="O297" s="8">
        <v>1</v>
      </c>
      <c r="P297" s="8">
        <v>1</v>
      </c>
      <c r="Q297" s="8">
        <v>1</v>
      </c>
      <c r="R297" s="8">
        <v>1</v>
      </c>
      <c r="S297" s="8"/>
      <c r="T297" s="8"/>
      <c r="U297" s="8"/>
      <c r="V297" s="8"/>
      <c r="W297" s="8"/>
      <c r="X297" s="8">
        <f t="shared" si="14"/>
        <v>4</v>
      </c>
      <c r="Y297" s="39">
        <f t="shared" si="16"/>
        <v>1</v>
      </c>
      <c r="Z297" s="34">
        <v>3</v>
      </c>
      <c r="AA297" s="28"/>
      <c r="AB297" s="28">
        <f>+COUNTIFS(Causales[Causal Homologada],Causales[[#This Row],[Causal Homologada]])</f>
        <v>30</v>
      </c>
      <c r="AC297" s="28"/>
      <c r="AD297" s="28">
        <f>+COUNTIFS(Causales[Causal Homologada],Causales[[#This Row],[Causal Homologada]],Causales[Ranking],1,Causales[Dinámica],Causales[[#This Row],[Dinámica]])</f>
        <v>1</v>
      </c>
      <c r="AE297" s="28">
        <f>+COUNTIFS(Causales[Causal Homologada],Causales[[#This Row],[Causal Homologada]],Causales[Ranking],2,Causales[Dinámica],Causales[[#This Row],[Dinámica]])</f>
        <v>7</v>
      </c>
      <c r="AF297" s="28">
        <f>+Causales[[#This Row],[Conteo Rank]]*1+Causales[[#This Row],[Conteo Rank2]]*0.5</f>
        <v>4.5</v>
      </c>
      <c r="AG297" s="28">
        <f>+Causales[[#This Row],[Conteo Rank 1+2]]*0.8+Causales[[#This Row],[Puntaje Total]]*0.2</f>
        <v>4.4000000000000004</v>
      </c>
      <c r="AH297" s="28">
        <f>+_xlfn.PERCENTRANK.INC(Causales[Puntaje Ponderado],Causales[[#This Row],[Puntaje Ponderado]],3)</f>
        <v>0.152</v>
      </c>
      <c r="AI297" s="49" t="str">
        <f>+VLOOKUP(M297,Homolgacion9[[Causal Homologada]:[Driver]],2,0)</f>
        <v>Incendios Forestales</v>
      </c>
      <c r="AJ297" s="2" t="str">
        <f t="shared" si="15"/>
        <v>Muy Baja</v>
      </c>
    </row>
    <row r="298" spans="2:36" x14ac:dyDescent="0.2">
      <c r="B298" s="1" t="s">
        <v>47</v>
      </c>
      <c r="C298" s="1" t="s">
        <v>36</v>
      </c>
      <c r="D298" s="1" t="str">
        <f>+VLOOKUP(F298,'DIV REGIONAL'!$F$4:$H$37,2,0)</f>
        <v>SUROESTE</v>
      </c>
      <c r="E298" s="1" t="str">
        <f>+VLOOKUP(F298,'DIV REGIONAL'!$F$4:$H$37,3,0)</f>
        <v>VII. EL VALLE</v>
      </c>
      <c r="F298" s="1" t="s">
        <v>150</v>
      </c>
      <c r="G298" s="2">
        <v>3</v>
      </c>
      <c r="H298" s="1" t="s">
        <v>33</v>
      </c>
      <c r="I298" s="46" t="s">
        <v>861</v>
      </c>
      <c r="J298" s="2">
        <v>4</v>
      </c>
      <c r="K298" s="1" t="s">
        <v>10</v>
      </c>
      <c r="L298" s="1" t="s">
        <v>12</v>
      </c>
      <c r="M298" s="10" t="str">
        <f>+VLOOKUP(L298,Homolgacion9[[Causal]:[Causal Homologada]],2,0)</f>
        <v>Pastoreo de ganado en bosques</v>
      </c>
      <c r="N298" s="47" t="str">
        <f>+Causales[[#This Row],[Provincia]]&amp;Causales[[#This Row],[Dinámica]]&amp;Causales[[#This Row],[Causal Homologada]]</f>
        <v>La RomanaDegradaciónPastoreo de ganado en bosques</v>
      </c>
      <c r="O298" s="8">
        <v>2</v>
      </c>
      <c r="P298" s="8">
        <v>1</v>
      </c>
      <c r="Q298" s="8">
        <v>1</v>
      </c>
      <c r="R298" s="8">
        <v>1</v>
      </c>
      <c r="S298" s="8"/>
      <c r="T298" s="8"/>
      <c r="U298" s="8"/>
      <c r="V298" s="8"/>
      <c r="W298" s="8"/>
      <c r="X298" s="8">
        <f t="shared" si="14"/>
        <v>5</v>
      </c>
      <c r="Y298" s="39">
        <f t="shared" si="16"/>
        <v>1.25</v>
      </c>
      <c r="Z298" s="34">
        <v>2</v>
      </c>
      <c r="AA298" s="28"/>
      <c r="AB298" s="28">
        <f>+COUNTIFS(Causales[Causal Homologada],Causales[[#This Row],[Causal Homologada]])</f>
        <v>29</v>
      </c>
      <c r="AC298" s="28"/>
      <c r="AD298" s="28">
        <f>+COUNTIFS(Causales[Causal Homologada],Causales[[#This Row],[Causal Homologada]],Causales[Ranking],1,Causales[Dinámica],Causales[[#This Row],[Dinámica]])</f>
        <v>11</v>
      </c>
      <c r="AE298" s="28">
        <f>+COUNTIFS(Causales[Causal Homologada],Causales[[#This Row],[Causal Homologada]],Causales[Ranking],2,Causales[Dinámica],Causales[[#This Row],[Dinámica]])</f>
        <v>8</v>
      </c>
      <c r="AF298" s="28">
        <f>+Causales[[#This Row],[Conteo Rank]]*1+Causales[[#This Row],[Conteo Rank2]]*0.5</f>
        <v>15</v>
      </c>
      <c r="AG298" s="28">
        <f>+Causales[[#This Row],[Conteo Rank 1+2]]*0.8+Causales[[#This Row],[Puntaje Total]]*0.2</f>
        <v>13</v>
      </c>
      <c r="AH298" s="28">
        <f>+_xlfn.PERCENTRANK.INC(Causales[Puntaje Ponderado],Causales[[#This Row],[Puntaje Ponderado]],3)</f>
        <v>0.72399999999999998</v>
      </c>
      <c r="AI298" s="49" t="str">
        <f>+VLOOKUP(M298,Homolgacion9[[Causal Homologada]:[Driver]],2,0)</f>
        <v>Manejo y uso insustentable de las tierras para producción ganadera</v>
      </c>
      <c r="AJ298" s="2" t="str">
        <f t="shared" si="15"/>
        <v>Alta</v>
      </c>
    </row>
    <row r="299" spans="2:36" x14ac:dyDescent="0.2">
      <c r="B299" s="1" t="s">
        <v>47</v>
      </c>
      <c r="C299" s="1" t="s">
        <v>36</v>
      </c>
      <c r="D299" s="1" t="str">
        <f>+VLOOKUP(F299,'DIV REGIONAL'!$F$4:$H$37,2,0)</f>
        <v>SUROESTE</v>
      </c>
      <c r="E299" s="1" t="str">
        <f>+VLOOKUP(F299,'DIV REGIONAL'!$F$4:$H$37,3,0)</f>
        <v>VII. EL VALLE</v>
      </c>
      <c r="F299" s="1" t="s">
        <v>150</v>
      </c>
      <c r="G299" s="2">
        <v>3</v>
      </c>
      <c r="H299" s="1" t="s">
        <v>33</v>
      </c>
      <c r="I299" s="46" t="s">
        <v>861</v>
      </c>
      <c r="J299" s="2">
        <v>4</v>
      </c>
      <c r="K299" s="1" t="s">
        <v>10</v>
      </c>
      <c r="L299" s="1" t="s">
        <v>13</v>
      </c>
      <c r="M299" s="10" t="str">
        <f>+VLOOKUP(L299,Homolgacion9[[Causal]:[Causal Homologada]],2,0)</f>
        <v>Extracción de Madera Leña/Carbón</v>
      </c>
      <c r="N299" s="47" t="str">
        <f>+Causales[[#This Row],[Provincia]]&amp;Causales[[#This Row],[Dinámica]]&amp;Causales[[#This Row],[Causal Homologada]]</f>
        <v>La RomanaDegradaciónExtracción de Madera Leña/Carbón</v>
      </c>
      <c r="O299" s="8">
        <v>1</v>
      </c>
      <c r="P299" s="8">
        <v>1</v>
      </c>
      <c r="Q299" s="8">
        <v>2</v>
      </c>
      <c r="R299" s="8">
        <v>3</v>
      </c>
      <c r="S299" s="8"/>
      <c r="T299" s="8"/>
      <c r="U299" s="8"/>
      <c r="V299" s="8"/>
      <c r="W299" s="8"/>
      <c r="X299" s="8">
        <f t="shared" si="14"/>
        <v>7</v>
      </c>
      <c r="Y299" s="39">
        <f t="shared" si="16"/>
        <v>1.75</v>
      </c>
      <c r="Z299" s="34">
        <v>1</v>
      </c>
      <c r="AA299" s="28"/>
      <c r="AB299" s="28">
        <f>+COUNTIFS(Causales[Causal Homologada],Causales[[#This Row],[Causal Homologada]])</f>
        <v>31</v>
      </c>
      <c r="AC299" s="28"/>
      <c r="AD299" s="28">
        <f>+COUNTIFS(Causales[Causal Homologada],Causales[[#This Row],[Causal Homologada]],Causales[Ranking],1,Causales[Dinámica],Causales[[#This Row],[Dinámica]])</f>
        <v>10</v>
      </c>
      <c r="AE299" s="28">
        <f>+COUNTIFS(Causales[Causal Homologada],Causales[[#This Row],[Causal Homologada]],Causales[Ranking],2,Causales[Dinámica],Causales[[#This Row],[Dinámica]])</f>
        <v>9</v>
      </c>
      <c r="AF299" s="28">
        <f>+Causales[[#This Row],[Conteo Rank]]*1+Causales[[#This Row],[Conteo Rank2]]*0.5</f>
        <v>14.5</v>
      </c>
      <c r="AG299" s="28">
        <f>+Causales[[#This Row],[Conteo Rank 1+2]]*0.8+Causales[[#This Row],[Puntaje Total]]*0.2</f>
        <v>13.000000000000002</v>
      </c>
      <c r="AH299" s="28">
        <f>+_xlfn.PERCENTRANK.INC(Causales[Puntaje Ponderado],Causales[[#This Row],[Puntaje Ponderado]],3)</f>
        <v>0.73899999999999999</v>
      </c>
      <c r="AI299" s="49" t="str">
        <f>+VLOOKUP(M299,Homolgacion9[[Causal Homologada]:[Driver]],2,0)</f>
        <v>Manejo y uso insustentable de las tierras forestales</v>
      </c>
      <c r="AJ299" s="2" t="str">
        <f t="shared" si="15"/>
        <v>Alta</v>
      </c>
    </row>
    <row r="300" spans="2:36" x14ac:dyDescent="0.2">
      <c r="B300" s="1" t="s">
        <v>47</v>
      </c>
      <c r="C300" s="1" t="s">
        <v>36</v>
      </c>
      <c r="D300" s="1" t="str">
        <f>+VLOOKUP(F300,'DIV REGIONAL'!$F$4:$H$37,2,0)</f>
        <v>SUROESTE</v>
      </c>
      <c r="E300" s="1" t="str">
        <f>+VLOOKUP(F300,'DIV REGIONAL'!$F$4:$H$37,3,0)</f>
        <v>VII. EL VALLE</v>
      </c>
      <c r="F300" s="1" t="s">
        <v>150</v>
      </c>
      <c r="G300" s="2">
        <v>3</v>
      </c>
      <c r="H300" s="1" t="s">
        <v>33</v>
      </c>
      <c r="I300" s="46" t="s">
        <v>861</v>
      </c>
      <c r="J300" s="2">
        <v>4</v>
      </c>
      <c r="K300" s="1" t="s">
        <v>10</v>
      </c>
      <c r="L300" s="1" t="s">
        <v>172</v>
      </c>
      <c r="M300" s="10" t="str">
        <f>+VLOOKUP(L300,Homolgacion9[[Causal]:[Causal Homologada]],2,0)</f>
        <v>Introducción Especies Exóticas/Invasoras</v>
      </c>
      <c r="N300" s="47" t="str">
        <f>+Causales[[#This Row],[Provincia]]&amp;Causales[[#This Row],[Dinámica]]&amp;Causales[[#This Row],[Causal Homologada]]</f>
        <v>La RomanaDegradaciónIntroducción Especies Exóticas/Invasoras</v>
      </c>
      <c r="O300" s="8">
        <v>1</v>
      </c>
      <c r="P300" s="8">
        <v>2</v>
      </c>
      <c r="Q300" s="8">
        <v>2</v>
      </c>
      <c r="R300" s="8">
        <v>2</v>
      </c>
      <c r="S300" s="8"/>
      <c r="T300" s="8"/>
      <c r="U300" s="8"/>
      <c r="V300" s="8"/>
      <c r="W300" s="8"/>
      <c r="X300" s="8">
        <f t="shared" si="14"/>
        <v>7</v>
      </c>
      <c r="Y300" s="39">
        <f t="shared" si="16"/>
        <v>1.75</v>
      </c>
      <c r="Z300" s="34">
        <v>1</v>
      </c>
      <c r="AA300" s="28"/>
      <c r="AB300" s="28">
        <f>+COUNTIFS(Causales[Causal Homologada],Causales[[#This Row],[Causal Homologada]])</f>
        <v>18</v>
      </c>
      <c r="AC300" s="28"/>
      <c r="AD300" s="28">
        <f>+COUNTIFS(Causales[Causal Homologada],Causales[[#This Row],[Causal Homologada]],Causales[Ranking],1,Causales[Dinámica],Causales[[#This Row],[Dinámica]])</f>
        <v>2</v>
      </c>
      <c r="AE300" s="28">
        <f>+COUNTIFS(Causales[Causal Homologada],Causales[[#This Row],[Causal Homologada]],Causales[Ranking],2,Causales[Dinámica],Causales[[#This Row],[Dinámica]])</f>
        <v>4</v>
      </c>
      <c r="AF300" s="28">
        <f>+Causales[[#This Row],[Conteo Rank]]*1+Causales[[#This Row],[Conteo Rank2]]*0.5</f>
        <v>4</v>
      </c>
      <c r="AG300" s="28">
        <f>+Causales[[#This Row],[Conteo Rank 1+2]]*0.8+Causales[[#This Row],[Puntaje Total]]*0.2</f>
        <v>4.6000000000000005</v>
      </c>
      <c r="AH300" s="28">
        <f>+_xlfn.PERCENTRANK.INC(Causales[Puntaje Ponderado],Causales[[#This Row],[Puntaje Ponderado]],3)</f>
        <v>0.17799999999999999</v>
      </c>
      <c r="AI300" s="49" t="str">
        <f>+VLOOKUP(M300,Homolgacion9[[Causal Homologada]:[Driver]],2,0)</f>
        <v>Plagas, enfermedades en introducción de especies invasoras exóticas</v>
      </c>
      <c r="AJ300" s="2" t="str">
        <f t="shared" si="15"/>
        <v>Muy Baja</v>
      </c>
    </row>
    <row r="301" spans="2:36" x14ac:dyDescent="0.2">
      <c r="B301" s="1" t="s">
        <v>47</v>
      </c>
      <c r="C301" s="1" t="s">
        <v>36</v>
      </c>
      <c r="D301" s="1" t="str">
        <f>+VLOOKUP(F301,'DIV REGIONAL'!$F$4:$H$37,2,0)</f>
        <v>SUROESTE</v>
      </c>
      <c r="E301" s="1" t="str">
        <f>+VLOOKUP(F301,'DIV REGIONAL'!$F$4:$H$37,3,0)</f>
        <v>VII. EL VALLE</v>
      </c>
      <c r="F301" s="1" t="s">
        <v>150</v>
      </c>
      <c r="G301" s="2">
        <v>3</v>
      </c>
      <c r="H301" s="1" t="s">
        <v>33</v>
      </c>
      <c r="I301" s="46" t="s">
        <v>861</v>
      </c>
      <c r="J301" s="2">
        <v>4</v>
      </c>
      <c r="K301" s="1" t="s">
        <v>10</v>
      </c>
      <c r="L301" s="1" t="s">
        <v>173</v>
      </c>
      <c r="M301" s="10" t="str">
        <f>+VLOOKUP(L301,Homolgacion9[[Causal]:[Causal Homologada]],2,0)</f>
        <v>Desastres Naturales</v>
      </c>
      <c r="N301" s="47" t="str">
        <f>+Causales[[#This Row],[Provincia]]&amp;Causales[[#This Row],[Dinámica]]&amp;Causales[[#This Row],[Causal Homologada]]</f>
        <v>La RomanaDegradaciónDesastres Naturales</v>
      </c>
      <c r="O301" s="8">
        <v>2</v>
      </c>
      <c r="P301" s="8">
        <v>1</v>
      </c>
      <c r="Q301" s="8">
        <v>1</v>
      </c>
      <c r="R301" s="8">
        <v>1</v>
      </c>
      <c r="S301" s="8"/>
      <c r="T301" s="8"/>
      <c r="U301" s="8"/>
      <c r="V301" s="8"/>
      <c r="W301" s="8"/>
      <c r="X301" s="8">
        <f t="shared" si="14"/>
        <v>5</v>
      </c>
      <c r="Y301" s="39">
        <f t="shared" si="16"/>
        <v>1.25</v>
      </c>
      <c r="Z301" s="34">
        <v>2</v>
      </c>
      <c r="AA301" s="28"/>
      <c r="AB301" s="28">
        <f>+COUNTIFS(Causales[Causal Homologada],Causales[[#This Row],[Causal Homologada]])</f>
        <v>15</v>
      </c>
      <c r="AC301" s="28"/>
      <c r="AD301" s="28">
        <f>+COUNTIFS(Causales[Causal Homologada],Causales[[#This Row],[Causal Homologada]],Causales[Ranking],1,Causales[Dinámica],Causales[[#This Row],[Dinámica]])</f>
        <v>2</v>
      </c>
      <c r="AE301" s="28">
        <f>+COUNTIFS(Causales[Causal Homologada],Causales[[#This Row],[Causal Homologada]],Causales[Ranking],2,Causales[Dinámica],Causales[[#This Row],[Dinámica]])</f>
        <v>1</v>
      </c>
      <c r="AF301" s="28">
        <f>+Causales[[#This Row],[Conteo Rank]]*1+Causales[[#This Row],[Conteo Rank2]]*0.5</f>
        <v>2.5</v>
      </c>
      <c r="AG301" s="28">
        <f>+Causales[[#This Row],[Conteo Rank 1+2]]*0.8+Causales[[#This Row],[Puntaje Total]]*0.2</f>
        <v>3</v>
      </c>
      <c r="AH301" s="28">
        <f>+_xlfn.PERCENTRANK.INC(Causales[Puntaje Ponderado],Causales[[#This Row],[Puntaje Ponderado]],3)</f>
        <v>0.08</v>
      </c>
      <c r="AI301" s="49" t="str">
        <f>+VLOOKUP(M301,Homolgacion9[[Causal Homologada]:[Driver]],2,0)</f>
        <v>Desastres Naturales: Huracanes, sequía y deslizamientos</v>
      </c>
      <c r="AJ301" s="2" t="str">
        <f t="shared" si="15"/>
        <v>Muy Baja</v>
      </c>
    </row>
    <row r="302" spans="2:36" x14ac:dyDescent="0.2">
      <c r="B302" s="1" t="s">
        <v>47</v>
      </c>
      <c r="C302" s="1" t="s">
        <v>36</v>
      </c>
      <c r="D302" s="1" t="str">
        <f>+VLOOKUP(F302,'DIV REGIONAL'!$F$4:$H$37,2,0)</f>
        <v>SUROESTE</v>
      </c>
      <c r="E302" s="1" t="str">
        <f>+VLOOKUP(F302,'DIV REGIONAL'!$F$4:$H$37,3,0)</f>
        <v>VII. EL VALLE</v>
      </c>
      <c r="F302" s="1" t="s">
        <v>150</v>
      </c>
      <c r="G302" s="2">
        <v>3</v>
      </c>
      <c r="H302" s="1" t="s">
        <v>33</v>
      </c>
      <c r="I302" s="46" t="s">
        <v>861</v>
      </c>
      <c r="J302" s="2">
        <v>4</v>
      </c>
      <c r="K302" s="1" t="s">
        <v>15</v>
      </c>
      <c r="L302" s="1" t="s">
        <v>17</v>
      </c>
      <c r="M302" s="10" t="str">
        <f>+VLOOKUP(L302,Homolgacion9[[Causal]:[Causal Homologada]],2,0)</f>
        <v>Debilidad en las Políticas Públicas</v>
      </c>
      <c r="N302" s="47" t="str">
        <f>+Causales[[#This Row],[Provincia]]&amp;Causales[[#This Row],[Dinámica]]&amp;Causales[[#This Row],[Causal Homologada]]</f>
        <v>La RomanaCausas IndirectasDebilidad en las Políticas Públicas</v>
      </c>
      <c r="O302" s="8">
        <v>1</v>
      </c>
      <c r="P302" s="8">
        <v>2</v>
      </c>
      <c r="Q302" s="8">
        <v>2</v>
      </c>
      <c r="R302" s="8">
        <v>2</v>
      </c>
      <c r="S302" s="8"/>
      <c r="T302" s="8"/>
      <c r="U302" s="8"/>
      <c r="V302" s="8"/>
      <c r="W302" s="8"/>
      <c r="X302" s="8">
        <f t="shared" si="14"/>
        <v>7</v>
      </c>
      <c r="Y302" s="39">
        <f t="shared" si="16"/>
        <v>1.75</v>
      </c>
      <c r="Z302" s="35">
        <v>5</v>
      </c>
      <c r="AA302" s="28"/>
      <c r="AB302" s="28">
        <f>+COUNTIFS(Causales[Causal Homologada],Causales[[#This Row],[Causal Homologada]])</f>
        <v>50</v>
      </c>
      <c r="AC302" s="28"/>
      <c r="AD302" s="28">
        <f>+COUNTIFS(Causales[Causal Homologada],Causales[[#This Row],[Causal Homologada]],Causales[Ranking],1,Causales[Dinámica],Causales[[#This Row],[Dinámica]])</f>
        <v>8</v>
      </c>
      <c r="AE302" s="28">
        <f>+COUNTIFS(Causales[Causal Homologada],Causales[[#This Row],[Causal Homologada]],Causales[Ranking],2,Causales[Dinámica],Causales[[#This Row],[Dinámica]])</f>
        <v>8</v>
      </c>
      <c r="AF302" s="28">
        <f>+Causales[[#This Row],[Conteo Rank]]*1+Causales[[#This Row],[Conteo Rank2]]*0.5</f>
        <v>12</v>
      </c>
      <c r="AG302" s="28">
        <f>+Causales[[#This Row],[Conteo Rank 1+2]]*0.8+Causales[[#This Row],[Puntaje Total]]*0.2</f>
        <v>11.000000000000002</v>
      </c>
      <c r="AH302" s="28">
        <f>+_xlfn.PERCENTRANK.INC(Causales[Puntaje Ponderado],Causales[[#This Row],[Puntaje Ponderado]],3)</f>
        <v>0.54400000000000004</v>
      </c>
      <c r="AI302" s="49" t="str">
        <f>+VLOOKUP(M302,Homolgacion9[[Causal Homologada]:[Driver]],2,0)</f>
        <v>Debilidad institucional para la gestión forestal y ausencia de ley sectorial forestal y otras leyes asociadas a la gestión del sector</v>
      </c>
      <c r="AJ302" s="2" t="str">
        <f t="shared" si="15"/>
        <v>Media</v>
      </c>
    </row>
    <row r="303" spans="2:36" x14ac:dyDescent="0.2">
      <c r="B303" s="1" t="s">
        <v>47</v>
      </c>
      <c r="C303" s="1" t="s">
        <v>36</v>
      </c>
      <c r="D303" s="1" t="str">
        <f>+VLOOKUP(F303,'DIV REGIONAL'!$F$4:$H$37,2,0)</f>
        <v>SUROESTE</v>
      </c>
      <c r="E303" s="1" t="str">
        <f>+VLOOKUP(F303,'DIV REGIONAL'!$F$4:$H$37,3,0)</f>
        <v>VII. EL VALLE</v>
      </c>
      <c r="F303" s="1" t="s">
        <v>150</v>
      </c>
      <c r="G303" s="2">
        <v>3</v>
      </c>
      <c r="H303" s="1" t="s">
        <v>33</v>
      </c>
      <c r="I303" s="46" t="s">
        <v>861</v>
      </c>
      <c r="J303" s="2">
        <v>4</v>
      </c>
      <c r="K303" s="1" t="s">
        <v>15</v>
      </c>
      <c r="L303" s="1" t="s">
        <v>18</v>
      </c>
      <c r="M303" s="10" t="str">
        <f>+VLOOKUP(L303,Homolgacion9[[Causal]:[Causal Homologada]],2,0)</f>
        <v>Turismo: Expansión del área turística</v>
      </c>
      <c r="N303" s="47" t="str">
        <f>+Causales[[#This Row],[Provincia]]&amp;Causales[[#This Row],[Dinámica]]&amp;Causales[[#This Row],[Causal Homologada]]</f>
        <v>La RomanaCausas IndirectasTurismo: Expansión del área turística</v>
      </c>
      <c r="O303" s="8">
        <v>2</v>
      </c>
      <c r="P303" s="8">
        <v>2</v>
      </c>
      <c r="Q303" s="8">
        <v>1</v>
      </c>
      <c r="R303" s="8">
        <v>3</v>
      </c>
      <c r="S303" s="8"/>
      <c r="T303" s="8"/>
      <c r="U303" s="8"/>
      <c r="V303" s="8"/>
      <c r="W303" s="8"/>
      <c r="X303" s="8">
        <f t="shared" si="14"/>
        <v>8</v>
      </c>
      <c r="Y303" s="39">
        <f t="shared" si="16"/>
        <v>2</v>
      </c>
      <c r="Z303" s="35">
        <v>4</v>
      </c>
      <c r="AA303" s="28"/>
      <c r="AB303" s="28">
        <f>+COUNTIFS(Causales[Causal Homologada],Causales[[#This Row],[Causal Homologada]])</f>
        <v>30</v>
      </c>
      <c r="AC303" s="28"/>
      <c r="AD303" s="28">
        <f>+COUNTIFS(Causales[Causal Homologada],Causales[[#This Row],[Causal Homologada]],Causales[Ranking],1,Causales[Dinámica],Causales[[#This Row],[Dinámica]])</f>
        <v>0</v>
      </c>
      <c r="AE303" s="28">
        <f>+COUNTIFS(Causales[Causal Homologada],Causales[[#This Row],[Causal Homologada]],Causales[Ranking],2,Causales[Dinámica],Causales[[#This Row],[Dinámica]])</f>
        <v>3</v>
      </c>
      <c r="AF303" s="28">
        <f>+Causales[[#This Row],[Conteo Rank]]*1+Causales[[#This Row],[Conteo Rank2]]*0.5</f>
        <v>1.5</v>
      </c>
      <c r="AG303" s="28">
        <f>+Causales[[#This Row],[Conteo Rank 1+2]]*0.8+Causales[[#This Row],[Puntaje Total]]*0.2</f>
        <v>2.8000000000000003</v>
      </c>
      <c r="AH303" s="28">
        <f>+_xlfn.PERCENTRANK.INC(Causales[Puntaje Ponderado],Causales[[#This Row],[Puntaje Ponderado]],3)</f>
        <v>7.2999999999999995E-2</v>
      </c>
      <c r="AI303" s="49" t="str">
        <f>+VLOOKUP(M303,Homolgacion9[[Causal Homologada]:[Driver]],2,0)</f>
        <v>Expansión de infraestructura productiva de tipo urbana, vial e industrial</v>
      </c>
      <c r="AJ303" s="2" t="str">
        <f t="shared" si="15"/>
        <v>Muy Baja</v>
      </c>
    </row>
    <row r="304" spans="2:36" x14ac:dyDescent="0.2">
      <c r="B304" s="1" t="s">
        <v>47</v>
      </c>
      <c r="C304" s="1" t="s">
        <v>36</v>
      </c>
      <c r="D304" s="1" t="str">
        <f>+VLOOKUP(F304,'DIV REGIONAL'!$F$4:$H$37,2,0)</f>
        <v>SUROESTE</v>
      </c>
      <c r="E304" s="1" t="str">
        <f>+VLOOKUP(F304,'DIV REGIONAL'!$F$4:$H$37,3,0)</f>
        <v>VII. EL VALLE</v>
      </c>
      <c r="F304" s="1" t="s">
        <v>150</v>
      </c>
      <c r="G304" s="2">
        <v>3</v>
      </c>
      <c r="H304" s="1" t="s">
        <v>33</v>
      </c>
      <c r="I304" s="46" t="s">
        <v>861</v>
      </c>
      <c r="J304" s="2">
        <v>4</v>
      </c>
      <c r="K304" s="1" t="s">
        <v>15</v>
      </c>
      <c r="L304" s="1" t="s">
        <v>19</v>
      </c>
      <c r="M304" s="10" t="str">
        <f>+VLOOKUP(L304,Homolgacion9[[Causal]:[Causal Homologada]],2,0)</f>
        <v>Informalidad Mercado Leña/Carbón</v>
      </c>
      <c r="N304" s="47" t="str">
        <f>+Causales[[#This Row],[Provincia]]&amp;Causales[[#This Row],[Dinámica]]&amp;Causales[[#This Row],[Causal Homologada]]</f>
        <v>La RomanaCausas IndirectasInformalidad Mercado Leña/Carbón</v>
      </c>
      <c r="O304" s="8">
        <v>3</v>
      </c>
      <c r="P304" s="8">
        <v>2</v>
      </c>
      <c r="Q304" s="8">
        <v>4</v>
      </c>
      <c r="R304" s="8">
        <v>2</v>
      </c>
      <c r="S304" s="8"/>
      <c r="T304" s="8"/>
      <c r="U304" s="8"/>
      <c r="V304" s="8"/>
      <c r="W304" s="8"/>
      <c r="X304" s="8">
        <f t="shared" si="14"/>
        <v>11</v>
      </c>
      <c r="Y304" s="39">
        <f t="shared" si="16"/>
        <v>2.75</v>
      </c>
      <c r="Z304" s="35">
        <v>3</v>
      </c>
      <c r="AA304" s="28"/>
      <c r="AB304" s="28">
        <f>+COUNTIFS(Causales[Causal Homologada],Causales[[#This Row],[Causal Homologada]])</f>
        <v>29</v>
      </c>
      <c r="AC304" s="28"/>
      <c r="AD304" s="28">
        <f>+COUNTIFS(Causales[Causal Homologada],Causales[[#This Row],[Causal Homologada]],Causales[Ranking],1,Causales[Dinámica],Causales[[#This Row],[Dinámica]])</f>
        <v>5</v>
      </c>
      <c r="AE304" s="28">
        <f>+COUNTIFS(Causales[Causal Homologada],Causales[[#This Row],[Causal Homologada]],Causales[Ranking],2,Causales[Dinámica],Causales[[#This Row],[Dinámica]])</f>
        <v>8</v>
      </c>
      <c r="AF304" s="28">
        <f>+Causales[[#This Row],[Conteo Rank]]*1+Causales[[#This Row],[Conteo Rank2]]*0.5</f>
        <v>9</v>
      </c>
      <c r="AG304" s="28">
        <f>+Causales[[#This Row],[Conteo Rank 1+2]]*0.8+Causales[[#This Row],[Puntaje Total]]*0.2</f>
        <v>9.4</v>
      </c>
      <c r="AH304" s="28">
        <f>+_xlfn.PERCENTRANK.INC(Causales[Puntaje Ponderado],Causales[[#This Row],[Puntaje Ponderado]],3)</f>
        <v>0.439</v>
      </c>
      <c r="AI304" s="49" t="str">
        <f>+VLOOKUP(M304,Homolgacion9[[Causal Homologada]:[Driver]],2,0)</f>
        <v>Manejo y uso insustentable de las tierras forestales</v>
      </c>
      <c r="AJ304" s="2" t="str">
        <f t="shared" si="15"/>
        <v>Media</v>
      </c>
    </row>
    <row r="305" spans="2:36" x14ac:dyDescent="0.2">
      <c r="B305" s="1" t="s">
        <v>47</v>
      </c>
      <c r="C305" s="1" t="s">
        <v>36</v>
      </c>
      <c r="D305" s="1" t="str">
        <f>+VLOOKUP(F305,'DIV REGIONAL'!$F$4:$H$37,2,0)</f>
        <v>SUROESTE</v>
      </c>
      <c r="E305" s="1" t="str">
        <f>+VLOOKUP(F305,'DIV REGIONAL'!$F$4:$H$37,3,0)</f>
        <v>VII. EL VALLE</v>
      </c>
      <c r="F305" s="1" t="s">
        <v>150</v>
      </c>
      <c r="G305" s="2">
        <v>3</v>
      </c>
      <c r="H305" s="1" t="s">
        <v>33</v>
      </c>
      <c r="I305" s="46" t="s">
        <v>861</v>
      </c>
      <c r="J305" s="2">
        <v>4</v>
      </c>
      <c r="K305" s="1" t="s">
        <v>15</v>
      </c>
      <c r="L305" s="1" t="s">
        <v>140</v>
      </c>
      <c r="M305" s="10" t="str">
        <f>+VLOOKUP(L305,Homolgacion9[[Causal]:[Causal Homologada]],2,0)</f>
        <v>Debilidad en las Políticas Públicas</v>
      </c>
      <c r="N305" s="47" t="str">
        <f>+Causales[[#This Row],[Provincia]]&amp;Causales[[#This Row],[Dinámica]]&amp;Causales[[#This Row],[Causal Homologada]]</f>
        <v>La RomanaCausas IndirectasDebilidad en las Políticas Públicas</v>
      </c>
      <c r="O305" s="8">
        <v>2</v>
      </c>
      <c r="P305" s="8">
        <v>3</v>
      </c>
      <c r="Q305" s="8">
        <v>3</v>
      </c>
      <c r="R305" s="8">
        <v>3</v>
      </c>
      <c r="S305" s="8"/>
      <c r="T305" s="8"/>
      <c r="U305" s="8"/>
      <c r="V305" s="8"/>
      <c r="W305" s="8"/>
      <c r="X305" s="8">
        <f t="shared" si="14"/>
        <v>11</v>
      </c>
      <c r="Y305" s="39">
        <f t="shared" si="16"/>
        <v>2.75</v>
      </c>
      <c r="Z305" s="35">
        <v>3</v>
      </c>
      <c r="AA305" s="28"/>
      <c r="AB305" s="28">
        <f>+COUNTIFS(Causales[Causal Homologada],Causales[[#This Row],[Causal Homologada]])</f>
        <v>50</v>
      </c>
      <c r="AC305" s="28"/>
      <c r="AD305" s="28">
        <f>+COUNTIFS(Causales[Causal Homologada],Causales[[#This Row],[Causal Homologada]],Causales[Ranking],1,Causales[Dinámica],Causales[[#This Row],[Dinámica]])</f>
        <v>8</v>
      </c>
      <c r="AE305" s="28">
        <f>+COUNTIFS(Causales[Causal Homologada],Causales[[#This Row],[Causal Homologada]],Causales[Ranking],2,Causales[Dinámica],Causales[[#This Row],[Dinámica]])</f>
        <v>8</v>
      </c>
      <c r="AF305" s="28">
        <f>+Causales[[#This Row],[Conteo Rank]]*1+Causales[[#This Row],[Conteo Rank2]]*0.5</f>
        <v>12</v>
      </c>
      <c r="AG305" s="28">
        <f>+Causales[[#This Row],[Conteo Rank 1+2]]*0.8+Causales[[#This Row],[Puntaje Total]]*0.2</f>
        <v>11.8</v>
      </c>
      <c r="AH305" s="28">
        <f>+_xlfn.PERCENTRANK.INC(Causales[Puntaje Ponderado],Causales[[#This Row],[Puntaje Ponderado]],3)</f>
        <v>0.60799999999999998</v>
      </c>
      <c r="AI305" s="49" t="str">
        <f>+VLOOKUP(M305,Homolgacion9[[Causal Homologada]:[Driver]],2,0)</f>
        <v>Debilidad institucional para la gestión forestal y ausencia de ley sectorial forestal y otras leyes asociadas a la gestión del sector</v>
      </c>
      <c r="AJ305" s="2" t="str">
        <f t="shared" si="15"/>
        <v>Alta</v>
      </c>
    </row>
    <row r="306" spans="2:36" x14ac:dyDescent="0.2">
      <c r="B306" s="1" t="s">
        <v>47</v>
      </c>
      <c r="C306" s="1" t="s">
        <v>36</v>
      </c>
      <c r="D306" s="1" t="str">
        <f>+VLOOKUP(F306,'DIV REGIONAL'!$F$4:$H$37,2,0)</f>
        <v>SUROESTE</v>
      </c>
      <c r="E306" s="1" t="str">
        <f>+VLOOKUP(F306,'DIV REGIONAL'!$F$4:$H$37,3,0)</f>
        <v>VII. EL VALLE</v>
      </c>
      <c r="F306" s="1" t="s">
        <v>150</v>
      </c>
      <c r="G306" s="2">
        <v>3</v>
      </c>
      <c r="H306" s="1" t="s">
        <v>33</v>
      </c>
      <c r="I306" s="46" t="s">
        <v>861</v>
      </c>
      <c r="J306" s="2">
        <v>4</v>
      </c>
      <c r="K306" s="1" t="s">
        <v>15</v>
      </c>
      <c r="L306" s="1" t="s">
        <v>174</v>
      </c>
      <c r="M306" s="10" t="str">
        <f>+VLOOKUP(L306,Homolgacion9[[Causal]:[Causal Homologada]],2,0)</f>
        <v>Pobreza -Desempleo</v>
      </c>
      <c r="N306" s="47" t="str">
        <f>+Causales[[#This Row],[Provincia]]&amp;Causales[[#This Row],[Dinámica]]&amp;Causales[[#This Row],[Causal Homologada]]</f>
        <v>La RomanaCausas IndirectasPobreza -Desempleo</v>
      </c>
      <c r="O306" s="8">
        <v>3</v>
      </c>
      <c r="P306" s="8">
        <v>3</v>
      </c>
      <c r="Q306" s="8">
        <v>3</v>
      </c>
      <c r="R306" s="8">
        <v>3</v>
      </c>
      <c r="S306" s="8"/>
      <c r="T306" s="8"/>
      <c r="U306" s="8"/>
      <c r="V306" s="8"/>
      <c r="W306" s="8"/>
      <c r="X306" s="8">
        <f t="shared" si="14"/>
        <v>12</v>
      </c>
      <c r="Y306" s="39">
        <f t="shared" si="16"/>
        <v>3</v>
      </c>
      <c r="Z306" s="35">
        <v>2</v>
      </c>
      <c r="AA306" s="28"/>
      <c r="AB306" s="28">
        <f>+COUNTIFS(Causales[Causal Homologada],Causales[[#This Row],[Causal Homologada]])</f>
        <v>25</v>
      </c>
      <c r="AC306" s="28"/>
      <c r="AD306" s="28">
        <f>+COUNTIFS(Causales[Causal Homologada],Causales[[#This Row],[Causal Homologada]],Causales[Ranking],1,Causales[Dinámica],Causales[[#This Row],[Dinámica]])</f>
        <v>2</v>
      </c>
      <c r="AE306" s="28">
        <f>+COUNTIFS(Causales[Causal Homologada],Causales[[#This Row],[Causal Homologada]],Causales[Ranking],2,Causales[Dinámica],Causales[[#This Row],[Dinámica]])</f>
        <v>4</v>
      </c>
      <c r="AF306" s="28">
        <f>+Causales[[#This Row],[Conteo Rank]]*1+Causales[[#This Row],[Conteo Rank2]]*0.5</f>
        <v>4</v>
      </c>
      <c r="AG306" s="28">
        <f>+Causales[[#This Row],[Conteo Rank 1+2]]*0.8+Causales[[#This Row],[Puntaje Total]]*0.2</f>
        <v>5.6000000000000005</v>
      </c>
      <c r="AH306" s="28">
        <f>+_xlfn.PERCENTRANK.INC(Causales[Puntaje Ponderado],Causales[[#This Row],[Puntaje Ponderado]],3)</f>
        <v>0.247</v>
      </c>
      <c r="AI306" s="49" t="str">
        <f>+VLOOKUP(M306,Homolgacion9[[Causal Homologada]:[Driver]],2,0)</f>
        <v>Pobreza e Inequidad Social</v>
      </c>
      <c r="AJ306" s="2" t="str">
        <f t="shared" si="15"/>
        <v>Baja</v>
      </c>
    </row>
    <row r="307" spans="2:36" x14ac:dyDescent="0.2">
      <c r="B307" s="1" t="s">
        <v>47</v>
      </c>
      <c r="C307" s="1" t="s">
        <v>36</v>
      </c>
      <c r="D307" s="1" t="str">
        <f>+VLOOKUP(F307,'DIV REGIONAL'!$F$4:$H$37,2,0)</f>
        <v>SUROESTE</v>
      </c>
      <c r="E307" s="1" t="str">
        <f>+VLOOKUP(F307,'DIV REGIONAL'!$F$4:$H$37,3,0)</f>
        <v>VII. EL VALLE</v>
      </c>
      <c r="F307" s="1" t="s">
        <v>150</v>
      </c>
      <c r="G307" s="2">
        <v>3</v>
      </c>
      <c r="H307" s="1" t="s">
        <v>33</v>
      </c>
      <c r="I307" s="46" t="s">
        <v>861</v>
      </c>
      <c r="J307" s="2">
        <v>4</v>
      </c>
      <c r="K307" s="1" t="s">
        <v>15</v>
      </c>
      <c r="L307" s="1" t="s">
        <v>175</v>
      </c>
      <c r="M307" s="10" t="str">
        <f>+VLOOKUP(L307,Homolgacion9[[Causal]:[Causal Homologada]],2,0)</f>
        <v>Dinámica Migratoria</v>
      </c>
      <c r="N307" s="47" t="str">
        <f>+Causales[[#This Row],[Provincia]]&amp;Causales[[#This Row],[Dinámica]]&amp;Causales[[#This Row],[Causal Homologada]]</f>
        <v>La RomanaCausas IndirectasDinámica Migratoria</v>
      </c>
      <c r="O307" s="8">
        <v>4</v>
      </c>
      <c r="P307" s="8">
        <v>3</v>
      </c>
      <c r="Q307" s="8">
        <v>3</v>
      </c>
      <c r="R307" s="8">
        <v>3</v>
      </c>
      <c r="S307" s="8"/>
      <c r="T307" s="8"/>
      <c r="U307" s="8"/>
      <c r="V307" s="8"/>
      <c r="W307" s="8"/>
      <c r="X307" s="8">
        <f t="shared" si="14"/>
        <v>13</v>
      </c>
      <c r="Y307" s="39">
        <f t="shared" si="16"/>
        <v>3.25</v>
      </c>
      <c r="Z307" s="35">
        <v>1</v>
      </c>
      <c r="AA307" s="28"/>
      <c r="AB307" s="28">
        <f>+COUNTIFS(Causales[Causal Homologada],Causales[[#This Row],[Causal Homologada]])</f>
        <v>21</v>
      </c>
      <c r="AC307" s="28"/>
      <c r="AD307" s="28">
        <f>+COUNTIFS(Causales[Causal Homologada],Causales[[#This Row],[Causal Homologada]],Causales[Ranking],1,Causales[Dinámica],Causales[[#This Row],[Dinámica]])</f>
        <v>6</v>
      </c>
      <c r="AE307" s="28">
        <f>+COUNTIFS(Causales[Causal Homologada],Causales[[#This Row],[Causal Homologada]],Causales[Ranking],2,Causales[Dinámica],Causales[[#This Row],[Dinámica]])</f>
        <v>3</v>
      </c>
      <c r="AF307" s="28">
        <f>+Causales[[#This Row],[Conteo Rank]]*1+Causales[[#This Row],[Conteo Rank2]]*0.5</f>
        <v>7.5</v>
      </c>
      <c r="AG307" s="28">
        <f>+Causales[[#This Row],[Conteo Rank 1+2]]*0.8+Causales[[#This Row],[Puntaje Total]]*0.2</f>
        <v>8.6</v>
      </c>
      <c r="AH307" s="28">
        <f>+_xlfn.PERCENTRANK.INC(Causales[Puntaje Ponderado],Causales[[#This Row],[Puntaje Ponderado]],3)</f>
        <v>0.38600000000000001</v>
      </c>
      <c r="AI307" s="49" t="str">
        <f>+VLOOKUP(M307,Homolgacion9[[Causal Homologada]:[Driver]],2,0)</f>
        <v>Insidencia sobre los Recursos Forestales debido a la elevada migración ilegal de origen internacional</v>
      </c>
      <c r="AJ307" s="2" t="str">
        <f t="shared" si="15"/>
        <v>Baja</v>
      </c>
    </row>
    <row r="308" spans="2:36" x14ac:dyDescent="0.2">
      <c r="B308" s="1" t="s">
        <v>47</v>
      </c>
      <c r="C308" s="1" t="s">
        <v>36</v>
      </c>
      <c r="D308" s="1" t="str">
        <f>+VLOOKUP(F308,'DIV REGIONAL'!$F$4:$H$37,2,0)</f>
        <v>SUROESTE</v>
      </c>
      <c r="E308" s="1" t="str">
        <f>+VLOOKUP(F308,'DIV REGIONAL'!$F$4:$H$37,3,0)</f>
        <v>VII. EL VALLE</v>
      </c>
      <c r="F308" s="1" t="s">
        <v>150</v>
      </c>
      <c r="G308" s="2">
        <v>3</v>
      </c>
      <c r="H308" s="1" t="s">
        <v>33</v>
      </c>
      <c r="I308" s="46" t="s">
        <v>861</v>
      </c>
      <c r="J308" s="2">
        <v>4</v>
      </c>
      <c r="K308" s="1" t="s">
        <v>15</v>
      </c>
      <c r="L308" s="1" t="s">
        <v>176</v>
      </c>
      <c r="M308" s="10" t="str">
        <f>+VLOOKUP(L308,Homolgacion9[[Causal]:[Causal Homologada]],2,0)</f>
        <v>Debilidad en las Políticas Públicas</v>
      </c>
      <c r="N308" s="47" t="str">
        <f>+Causales[[#This Row],[Provincia]]&amp;Causales[[#This Row],[Dinámica]]&amp;Causales[[#This Row],[Causal Homologada]]</f>
        <v>La RomanaCausas IndirectasDebilidad en las Políticas Públicas</v>
      </c>
      <c r="O308" s="8">
        <v>2</v>
      </c>
      <c r="P308" s="8">
        <v>2</v>
      </c>
      <c r="Q308" s="8">
        <v>2</v>
      </c>
      <c r="R308" s="8">
        <v>2</v>
      </c>
      <c r="S308" s="8"/>
      <c r="T308" s="8"/>
      <c r="U308" s="8"/>
      <c r="V308" s="8"/>
      <c r="W308" s="8"/>
      <c r="X308" s="8">
        <f t="shared" si="14"/>
        <v>8</v>
      </c>
      <c r="Y308" s="39">
        <f t="shared" si="16"/>
        <v>2</v>
      </c>
      <c r="Z308" s="35">
        <v>4</v>
      </c>
      <c r="AA308" s="28"/>
      <c r="AB308" s="28">
        <f>+COUNTIFS(Causales[Causal Homologada],Causales[[#This Row],[Causal Homologada]])</f>
        <v>50</v>
      </c>
      <c r="AC308" s="28"/>
      <c r="AD308" s="28">
        <f>+COUNTIFS(Causales[Causal Homologada],Causales[[#This Row],[Causal Homologada]],Causales[Ranking],1,Causales[Dinámica],Causales[[#This Row],[Dinámica]])</f>
        <v>8</v>
      </c>
      <c r="AE308" s="28">
        <f>+COUNTIFS(Causales[Causal Homologada],Causales[[#This Row],[Causal Homologada]],Causales[Ranking],2,Causales[Dinámica],Causales[[#This Row],[Dinámica]])</f>
        <v>8</v>
      </c>
      <c r="AF308" s="28">
        <f>+Causales[[#This Row],[Conteo Rank]]*1+Causales[[#This Row],[Conteo Rank2]]*0.5</f>
        <v>12</v>
      </c>
      <c r="AG308" s="28">
        <f>+Causales[[#This Row],[Conteo Rank 1+2]]*0.8+Causales[[#This Row],[Puntaje Total]]*0.2</f>
        <v>11.200000000000001</v>
      </c>
      <c r="AH308" s="28">
        <f>+_xlfn.PERCENTRANK.INC(Causales[Puntaje Ponderado],Causales[[#This Row],[Puntaje Ponderado]],3)</f>
        <v>0.56299999999999994</v>
      </c>
      <c r="AI308" s="49" t="str">
        <f>+VLOOKUP(M308,Homolgacion9[[Causal Homologada]:[Driver]],2,0)</f>
        <v>Debilidad institucional para la gestión forestal y ausencia de ley sectorial forestal y otras leyes asociadas a la gestión del sector</v>
      </c>
      <c r="AJ308" s="2" t="str">
        <f t="shared" si="15"/>
        <v>Media</v>
      </c>
    </row>
    <row r="309" spans="2:36" x14ac:dyDescent="0.2">
      <c r="B309" s="6" t="s">
        <v>47</v>
      </c>
      <c r="C309" s="6" t="s">
        <v>36</v>
      </c>
      <c r="D309" s="6" t="str">
        <f>+VLOOKUP(F309,'DIV REGIONAL'!$F$4:$H$37,2,0)</f>
        <v>SURESTE</v>
      </c>
      <c r="E309" s="6" t="str">
        <f>+VLOOKUP(F309,'DIV REGIONAL'!$F$4:$H$37,3,0)</f>
        <v>VIII. YUMA</v>
      </c>
      <c r="F309" s="6" t="s">
        <v>153</v>
      </c>
      <c r="G309" s="7">
        <v>4</v>
      </c>
      <c r="H309" s="6" t="s">
        <v>151</v>
      </c>
      <c r="I309" s="46" t="s">
        <v>862</v>
      </c>
      <c r="J309" s="7">
        <v>5</v>
      </c>
      <c r="K309" s="6" t="s">
        <v>3</v>
      </c>
      <c r="L309" s="6" t="s">
        <v>4</v>
      </c>
      <c r="M309" s="10" t="str">
        <f>+VLOOKUP(L309,Homolgacion9[[Causal]:[Causal Homologada]],2,0)</f>
        <v>Agricultura Comercial</v>
      </c>
      <c r="N309" s="47" t="str">
        <f>+Causales[[#This Row],[Provincia]]&amp;Causales[[#This Row],[Dinámica]]&amp;Causales[[#This Row],[Causal Homologada]]</f>
        <v>La AltagraciaDeforestaciónAgricultura Comercial</v>
      </c>
      <c r="O309" s="7">
        <v>2</v>
      </c>
      <c r="P309" s="7">
        <v>2</v>
      </c>
      <c r="Q309" s="7">
        <v>2</v>
      </c>
      <c r="R309" s="7">
        <v>2</v>
      </c>
      <c r="S309" s="7">
        <v>2</v>
      </c>
      <c r="T309" s="7"/>
      <c r="U309" s="7"/>
      <c r="V309" s="7"/>
      <c r="W309" s="7"/>
      <c r="X309" s="7">
        <f t="shared" si="14"/>
        <v>10</v>
      </c>
      <c r="Y309" s="38">
        <f t="shared" si="16"/>
        <v>2</v>
      </c>
      <c r="Z309" s="32">
        <v>6</v>
      </c>
      <c r="AA309" s="28"/>
      <c r="AB309" s="28">
        <f>+COUNTIFS(Causales[Causal Homologada],Causales[[#This Row],[Causal Homologada]])</f>
        <v>30</v>
      </c>
      <c r="AC309" s="28"/>
      <c r="AD309" s="28">
        <f>+COUNTIFS(Causales[Causal Homologada],Causales[[#This Row],[Causal Homologada]],Causales[Ranking],1,Causales[Dinámica],Causales[[#This Row],[Dinámica]])</f>
        <v>7</v>
      </c>
      <c r="AE309" s="28">
        <f>+COUNTIFS(Causales[Causal Homologada],Causales[[#This Row],[Causal Homologada]],Causales[Ranking],2,Causales[Dinámica],Causales[[#This Row],[Dinámica]])</f>
        <v>9</v>
      </c>
      <c r="AF309" s="28">
        <f>+Causales[[#This Row],[Conteo Rank]]*1+Causales[[#This Row],[Conteo Rank2]]*0.5</f>
        <v>11.5</v>
      </c>
      <c r="AG309" s="28">
        <f>+Causales[[#This Row],[Conteo Rank 1+2]]*0.8+Causales[[#This Row],[Puntaje Total]]*0.2</f>
        <v>11.200000000000001</v>
      </c>
      <c r="AH309" s="28">
        <f>+_xlfn.PERCENTRANK.INC(Causales[Puntaje Ponderado],Causales[[#This Row],[Puntaje Ponderado]],3)</f>
        <v>0.56299999999999994</v>
      </c>
      <c r="AI309" s="49" t="str">
        <f>+VLOOKUP(M309,Homolgacion9[[Causal Homologada]:[Driver]],2,0)</f>
        <v>Manejo y uso insustentable de las tierras para producción agrícola</v>
      </c>
      <c r="AJ309" s="2" t="str">
        <f t="shared" si="15"/>
        <v>Media</v>
      </c>
    </row>
    <row r="310" spans="2:36" x14ac:dyDescent="0.2">
      <c r="B310" s="1" t="s">
        <v>47</v>
      </c>
      <c r="C310" s="1" t="s">
        <v>36</v>
      </c>
      <c r="D310" s="1" t="str">
        <f>+VLOOKUP(F310,'DIV REGIONAL'!$F$4:$H$37,2,0)</f>
        <v>SURESTE</v>
      </c>
      <c r="E310" s="1" t="str">
        <f>+VLOOKUP(F310,'DIV REGIONAL'!$F$4:$H$37,3,0)</f>
        <v>VIII. YUMA</v>
      </c>
      <c r="F310" s="1" t="s">
        <v>153</v>
      </c>
      <c r="G310" s="2">
        <v>4</v>
      </c>
      <c r="H310" s="1" t="s">
        <v>151</v>
      </c>
      <c r="I310" s="46" t="s">
        <v>862</v>
      </c>
      <c r="J310" s="2">
        <v>5</v>
      </c>
      <c r="K310" s="1" t="s">
        <v>3</v>
      </c>
      <c r="L310" s="1" t="s">
        <v>5</v>
      </c>
      <c r="M310" s="10" t="str">
        <f>+VLOOKUP(L310,Homolgacion9[[Causal]:[Causal Homologada]],2,0)</f>
        <v>Agricultura migratoria/subsistencia</v>
      </c>
      <c r="N310" s="47" t="str">
        <f>+Causales[[#This Row],[Provincia]]&amp;Causales[[#This Row],[Dinámica]]&amp;Causales[[#This Row],[Causal Homologada]]</f>
        <v>La AltagraciaDeforestaciónAgricultura migratoria/subsistencia</v>
      </c>
      <c r="O310" s="8">
        <v>3</v>
      </c>
      <c r="P310" s="8">
        <v>4</v>
      </c>
      <c r="Q310" s="8">
        <v>4</v>
      </c>
      <c r="R310" s="8">
        <v>4</v>
      </c>
      <c r="S310" s="8">
        <v>4</v>
      </c>
      <c r="T310" s="8"/>
      <c r="U310" s="8"/>
      <c r="V310" s="8"/>
      <c r="W310" s="8"/>
      <c r="X310" s="8">
        <f t="shared" si="14"/>
        <v>19</v>
      </c>
      <c r="Y310" s="39">
        <f t="shared" si="16"/>
        <v>3.8</v>
      </c>
      <c r="Z310" s="34">
        <v>4</v>
      </c>
      <c r="AA310" s="28"/>
      <c r="AB310" s="28">
        <f>+COUNTIFS(Causales[Causal Homologada],Causales[[#This Row],[Causal Homologada]])</f>
        <v>37</v>
      </c>
      <c r="AC310" s="28"/>
      <c r="AD310" s="28">
        <f>+COUNTIFS(Causales[Causal Homologada],Causales[[#This Row],[Causal Homologada]],Causales[Ranking],1,Causales[Dinámica],Causales[[#This Row],[Dinámica]])</f>
        <v>3</v>
      </c>
      <c r="AE310" s="28">
        <f>+COUNTIFS(Causales[Causal Homologada],Causales[[#This Row],[Causal Homologada]],Causales[Ranking],2,Causales[Dinámica],Causales[[#This Row],[Dinámica]])</f>
        <v>11</v>
      </c>
      <c r="AF310" s="28">
        <f>+Causales[[#This Row],[Conteo Rank]]*1+Causales[[#This Row],[Conteo Rank2]]*0.5</f>
        <v>8.5</v>
      </c>
      <c r="AG310" s="28">
        <f>+Causales[[#This Row],[Conteo Rank 1+2]]*0.8+Causales[[#This Row],[Puntaje Total]]*0.2</f>
        <v>10.600000000000001</v>
      </c>
      <c r="AH310" s="28">
        <f>+_xlfn.PERCENTRANK.INC(Causales[Puntaje Ponderado],Causales[[#This Row],[Puntaje Ponderado]],3)</f>
        <v>0.5</v>
      </c>
      <c r="AI310" s="49" t="str">
        <f>+VLOOKUP(M310,Homolgacion9[[Causal Homologada]:[Driver]],2,0)</f>
        <v>Manejo y uso insustentable de las tierras para producción agrícola</v>
      </c>
      <c r="AJ310" s="2" t="str">
        <f t="shared" si="15"/>
        <v>Media</v>
      </c>
    </row>
    <row r="311" spans="2:36" x14ac:dyDescent="0.2">
      <c r="B311" s="1" t="s">
        <v>47</v>
      </c>
      <c r="C311" s="1" t="s">
        <v>36</v>
      </c>
      <c r="D311" s="1" t="str">
        <f>+VLOOKUP(F311,'DIV REGIONAL'!$F$4:$H$37,2,0)</f>
        <v>SURESTE</v>
      </c>
      <c r="E311" s="1" t="str">
        <f>+VLOOKUP(F311,'DIV REGIONAL'!$F$4:$H$37,3,0)</f>
        <v>VIII. YUMA</v>
      </c>
      <c r="F311" s="1" t="s">
        <v>153</v>
      </c>
      <c r="G311" s="2">
        <v>4</v>
      </c>
      <c r="H311" s="1" t="s">
        <v>151</v>
      </c>
      <c r="I311" s="46" t="s">
        <v>862</v>
      </c>
      <c r="J311" s="2">
        <v>5</v>
      </c>
      <c r="K311" s="1" t="s">
        <v>3</v>
      </c>
      <c r="L311" s="1" t="s">
        <v>6</v>
      </c>
      <c r="M311" s="10" t="str">
        <f>+VLOOKUP(L311,Homolgacion9[[Causal]:[Causal Homologada]],2,0)</f>
        <v xml:space="preserve">Tala Ilegal de Bosque Natural </v>
      </c>
      <c r="N311" s="47" t="str">
        <f>+Causales[[#This Row],[Provincia]]&amp;Causales[[#This Row],[Dinámica]]&amp;Causales[[#This Row],[Causal Homologada]]</f>
        <v xml:space="preserve">La AltagraciaDeforestaciónTala Ilegal de Bosque Natural </v>
      </c>
      <c r="O311" s="8">
        <v>5</v>
      </c>
      <c r="P311" s="8">
        <v>5</v>
      </c>
      <c r="Q311" s="8">
        <v>5</v>
      </c>
      <c r="R311" s="8">
        <v>5</v>
      </c>
      <c r="S311" s="8">
        <v>5</v>
      </c>
      <c r="T311" s="8"/>
      <c r="U311" s="8"/>
      <c r="V311" s="8"/>
      <c r="W311" s="8"/>
      <c r="X311" s="8">
        <f t="shared" si="14"/>
        <v>25</v>
      </c>
      <c r="Y311" s="39">
        <f t="shared" si="16"/>
        <v>5</v>
      </c>
      <c r="Z311" s="34">
        <v>1</v>
      </c>
      <c r="AA311" s="28"/>
      <c r="AB311" s="28">
        <f>+COUNTIFS(Causales[Causal Homologada],Causales[[#This Row],[Causal Homologada]])</f>
        <v>34</v>
      </c>
      <c r="AC311" s="28"/>
      <c r="AD311" s="28">
        <f>+COUNTIFS(Causales[Causal Homologada],Causales[[#This Row],[Causal Homologada]],Causales[Ranking],1,Causales[Dinámica],Causales[[#This Row],[Dinámica]])</f>
        <v>10</v>
      </c>
      <c r="AE311" s="28">
        <f>+COUNTIFS(Causales[Causal Homologada],Causales[[#This Row],[Causal Homologada]],Causales[Ranking],2,Causales[Dinámica],Causales[[#This Row],[Dinámica]])</f>
        <v>3</v>
      </c>
      <c r="AF311" s="28">
        <f>+Causales[[#This Row],[Conteo Rank]]*1+Causales[[#This Row],[Conteo Rank2]]*0.5</f>
        <v>11.5</v>
      </c>
      <c r="AG311" s="28">
        <f>+Causales[[#This Row],[Conteo Rank 1+2]]*0.8+Causales[[#This Row],[Puntaje Total]]*0.2</f>
        <v>14.200000000000001</v>
      </c>
      <c r="AH311" s="28">
        <f>+_xlfn.PERCENTRANK.INC(Causales[Puntaje Ponderado],Causales[[#This Row],[Puntaje Ponderado]],3)</f>
        <v>0.85199999999999998</v>
      </c>
      <c r="AI311" s="49" t="str">
        <f>+VLOOKUP(M311,Homolgacion9[[Causal Homologada]:[Driver]],2,0)</f>
        <v>Manejo y uso insustentable de las tierras forestales</v>
      </c>
      <c r="AJ311" s="2" t="str">
        <f t="shared" si="15"/>
        <v>Muy Alta</v>
      </c>
    </row>
    <row r="312" spans="2:36" x14ac:dyDescent="0.2">
      <c r="B312" s="1" t="s">
        <v>47</v>
      </c>
      <c r="C312" s="1" t="s">
        <v>36</v>
      </c>
      <c r="D312" s="1" t="str">
        <f>+VLOOKUP(F312,'DIV REGIONAL'!$F$4:$H$37,2,0)</f>
        <v>SURESTE</v>
      </c>
      <c r="E312" s="1" t="str">
        <f>+VLOOKUP(F312,'DIV REGIONAL'!$F$4:$H$37,3,0)</f>
        <v>VIII. YUMA</v>
      </c>
      <c r="F312" s="1" t="s">
        <v>153</v>
      </c>
      <c r="G312" s="2">
        <v>4</v>
      </c>
      <c r="H312" s="1" t="s">
        <v>151</v>
      </c>
      <c r="I312" s="46" t="s">
        <v>862</v>
      </c>
      <c r="J312" s="2">
        <v>5</v>
      </c>
      <c r="K312" s="1" t="s">
        <v>3</v>
      </c>
      <c r="L312" s="1" t="s">
        <v>7</v>
      </c>
      <c r="M312" s="10" t="str">
        <f>+VLOOKUP(L312,Homolgacion9[[Causal]:[Causal Homologada]],2,0)</f>
        <v>Infraestructura</v>
      </c>
      <c r="N312" s="47" t="str">
        <f>+Causales[[#This Row],[Provincia]]&amp;Causales[[#This Row],[Dinámica]]&amp;Causales[[#This Row],[Causal Homologada]]</f>
        <v>La AltagraciaDeforestaciónInfraestructura</v>
      </c>
      <c r="O312" s="8">
        <v>4</v>
      </c>
      <c r="P312" s="8">
        <v>4</v>
      </c>
      <c r="Q312" s="8">
        <v>4</v>
      </c>
      <c r="R312" s="8">
        <v>4</v>
      </c>
      <c r="S312" s="8">
        <v>4</v>
      </c>
      <c r="T312" s="8"/>
      <c r="U312" s="8"/>
      <c r="V312" s="8"/>
      <c r="W312" s="8"/>
      <c r="X312" s="8">
        <f t="shared" si="14"/>
        <v>20</v>
      </c>
      <c r="Y312" s="39">
        <f t="shared" si="16"/>
        <v>4</v>
      </c>
      <c r="Z312" s="34">
        <v>3</v>
      </c>
      <c r="AA312" s="28"/>
      <c r="AB312" s="28">
        <f>+COUNTIFS(Causales[Causal Homologada],Causales[[#This Row],[Causal Homologada]])</f>
        <v>27</v>
      </c>
      <c r="AC312" s="28"/>
      <c r="AD312" s="28">
        <f>+COUNTIFS(Causales[Causal Homologada],Causales[[#This Row],[Causal Homologada]],Causales[Ranking],1,Causales[Dinámica],Causales[[#This Row],[Dinámica]])</f>
        <v>0</v>
      </c>
      <c r="AE312" s="28">
        <f>+COUNTIFS(Causales[Causal Homologada],Causales[[#This Row],[Causal Homologada]],Causales[Ranking],2,Causales[Dinámica],Causales[[#This Row],[Dinámica]])</f>
        <v>1</v>
      </c>
      <c r="AF312" s="28">
        <f>+Causales[[#This Row],[Conteo Rank]]*1+Causales[[#This Row],[Conteo Rank2]]*0.5</f>
        <v>0.5</v>
      </c>
      <c r="AG312" s="28">
        <f>+Causales[[#This Row],[Conteo Rank 1+2]]*0.8+Causales[[#This Row],[Puntaje Total]]*0.2</f>
        <v>4.4000000000000004</v>
      </c>
      <c r="AH312" s="28">
        <f>+_xlfn.PERCENTRANK.INC(Causales[Puntaje Ponderado],Causales[[#This Row],[Puntaje Ponderado]],3)</f>
        <v>0.152</v>
      </c>
      <c r="AI312" s="49" t="str">
        <f>+VLOOKUP(M312,Homolgacion9[[Causal Homologada]:[Driver]],2,0)</f>
        <v>Expansión de infraestructura productiva de tipo urbana, vial e industrial</v>
      </c>
      <c r="AJ312" s="2" t="str">
        <f t="shared" si="15"/>
        <v>Muy Baja</v>
      </c>
    </row>
    <row r="313" spans="2:36" x14ac:dyDescent="0.2">
      <c r="B313" s="1" t="s">
        <v>47</v>
      </c>
      <c r="C313" s="1" t="s">
        <v>36</v>
      </c>
      <c r="D313" s="1" t="str">
        <f>+VLOOKUP(F313,'DIV REGIONAL'!$F$4:$H$37,2,0)</f>
        <v>SURESTE</v>
      </c>
      <c r="E313" s="1" t="str">
        <f>+VLOOKUP(F313,'DIV REGIONAL'!$F$4:$H$37,3,0)</f>
        <v>VIII. YUMA</v>
      </c>
      <c r="F313" s="1" t="s">
        <v>153</v>
      </c>
      <c r="G313" s="2">
        <v>4</v>
      </c>
      <c r="H313" s="1" t="s">
        <v>151</v>
      </c>
      <c r="I313" s="46" t="s">
        <v>862</v>
      </c>
      <c r="J313" s="2">
        <v>5</v>
      </c>
      <c r="K313" s="1" t="s">
        <v>15</v>
      </c>
      <c r="L313" s="1" t="s">
        <v>177</v>
      </c>
      <c r="M313" s="10" t="str">
        <f>+VLOOKUP(L313,Homolgacion9[[Causal]:[Causal Homologada]],2,0)</f>
        <v>Turismo: Expansión del área turística</v>
      </c>
      <c r="N313" s="47" t="str">
        <f>+Causales[[#This Row],[Provincia]]&amp;Causales[[#This Row],[Dinámica]]&amp;Causales[[#This Row],[Causal Homologada]]</f>
        <v>La AltagraciaCausas IndirectasTurismo: Expansión del área turística</v>
      </c>
      <c r="O313" s="8">
        <v>4</v>
      </c>
      <c r="P313" s="8">
        <v>4</v>
      </c>
      <c r="Q313" s="8">
        <v>5</v>
      </c>
      <c r="R313" s="8">
        <v>5</v>
      </c>
      <c r="S313" s="8">
        <v>5</v>
      </c>
      <c r="T313" s="8"/>
      <c r="U313" s="8"/>
      <c r="V313" s="8"/>
      <c r="W313" s="8"/>
      <c r="X313" s="8">
        <f t="shared" si="14"/>
        <v>23</v>
      </c>
      <c r="Y313" s="39">
        <f t="shared" si="16"/>
        <v>4.5999999999999996</v>
      </c>
      <c r="Z313" s="34">
        <v>2</v>
      </c>
      <c r="AA313" s="28"/>
      <c r="AB313" s="28">
        <f>+COUNTIFS(Causales[Causal Homologada],Causales[[#This Row],[Causal Homologada]])</f>
        <v>30</v>
      </c>
      <c r="AC313" s="28"/>
      <c r="AD313" s="28">
        <f>+COUNTIFS(Causales[Causal Homologada],Causales[[#This Row],[Causal Homologada]],Causales[Ranking],1,Causales[Dinámica],Causales[[#This Row],[Dinámica]])</f>
        <v>0</v>
      </c>
      <c r="AE313" s="28">
        <f>+COUNTIFS(Causales[Causal Homologada],Causales[[#This Row],[Causal Homologada]],Causales[Ranking],2,Causales[Dinámica],Causales[[#This Row],[Dinámica]])</f>
        <v>3</v>
      </c>
      <c r="AF313" s="28">
        <f>+Causales[[#This Row],[Conteo Rank]]*1+Causales[[#This Row],[Conteo Rank2]]*0.5</f>
        <v>1.5</v>
      </c>
      <c r="AG313" s="28">
        <f>+Causales[[#This Row],[Conteo Rank 1+2]]*0.8+Causales[[#This Row],[Puntaje Total]]*0.2</f>
        <v>5.8000000000000007</v>
      </c>
      <c r="AH313" s="28">
        <f>+_xlfn.PERCENTRANK.INC(Causales[Puntaje Ponderado],Causales[[#This Row],[Puntaje Ponderado]],3)</f>
        <v>0.26</v>
      </c>
      <c r="AI313" s="49" t="str">
        <f>+VLOOKUP(M313,Homolgacion9[[Causal Homologada]:[Driver]],2,0)</f>
        <v>Expansión de infraestructura productiva de tipo urbana, vial e industrial</v>
      </c>
      <c r="AJ313" s="2" t="str">
        <f t="shared" si="15"/>
        <v>Baja</v>
      </c>
    </row>
    <row r="314" spans="2:36" x14ac:dyDescent="0.2">
      <c r="B314" s="1" t="s">
        <v>47</v>
      </c>
      <c r="C314" s="1" t="s">
        <v>36</v>
      </c>
      <c r="D314" s="1" t="str">
        <f>+VLOOKUP(F314,'DIV REGIONAL'!$F$4:$H$37,2,0)</f>
        <v>SURESTE</v>
      </c>
      <c r="E314" s="1" t="str">
        <f>+VLOOKUP(F314,'DIV REGIONAL'!$F$4:$H$37,3,0)</f>
        <v>VIII. YUMA</v>
      </c>
      <c r="F314" s="1" t="s">
        <v>153</v>
      </c>
      <c r="G314" s="2">
        <v>4</v>
      </c>
      <c r="H314" s="1" t="s">
        <v>151</v>
      </c>
      <c r="I314" s="46" t="s">
        <v>862</v>
      </c>
      <c r="J314" s="2">
        <v>5</v>
      </c>
      <c r="K314" s="1" t="s">
        <v>3</v>
      </c>
      <c r="L314" s="1" t="s">
        <v>60</v>
      </c>
      <c r="M314" s="10" t="str">
        <f>+VLOOKUP(L314,Homolgacion9[[Causal]:[Causal Homologada]],2,0)</f>
        <v>Ganadería Comercial</v>
      </c>
      <c r="N314" s="47" t="str">
        <f>+Causales[[#This Row],[Provincia]]&amp;Causales[[#This Row],[Dinámica]]&amp;Causales[[#This Row],[Causal Homologada]]</f>
        <v>La AltagraciaDeforestaciónGanadería Comercial</v>
      </c>
      <c r="O314" s="8">
        <v>5</v>
      </c>
      <c r="P314" s="8">
        <v>5</v>
      </c>
      <c r="Q314" s="8">
        <v>5</v>
      </c>
      <c r="R314" s="8">
        <v>5</v>
      </c>
      <c r="S314" s="8">
        <v>5</v>
      </c>
      <c r="T314" s="8"/>
      <c r="U314" s="8"/>
      <c r="V314" s="8"/>
      <c r="W314" s="8"/>
      <c r="X314" s="8">
        <f t="shared" si="14"/>
        <v>25</v>
      </c>
      <c r="Y314" s="39">
        <f t="shared" si="16"/>
        <v>5</v>
      </c>
      <c r="Z314" s="34">
        <v>1</v>
      </c>
      <c r="AA314" s="28"/>
      <c r="AB314" s="28">
        <f>+COUNTIFS(Causales[Causal Homologada],Causales[[#This Row],[Causal Homologada]])</f>
        <v>28</v>
      </c>
      <c r="AC314" s="28"/>
      <c r="AD314" s="28">
        <f>+COUNTIFS(Causales[Causal Homologada],Causales[[#This Row],[Causal Homologada]],Causales[Ranking],1,Causales[Dinámica],Causales[[#This Row],[Dinámica]])</f>
        <v>11</v>
      </c>
      <c r="AE314" s="28">
        <f>+COUNTIFS(Causales[Causal Homologada],Causales[[#This Row],[Causal Homologada]],Causales[Ranking],2,Causales[Dinámica],Causales[[#This Row],[Dinámica]])</f>
        <v>3</v>
      </c>
      <c r="AF314" s="28">
        <f>+Causales[[#This Row],[Conteo Rank]]*1+Causales[[#This Row],[Conteo Rank2]]*0.5</f>
        <v>12.5</v>
      </c>
      <c r="AG314" s="28">
        <f>+Causales[[#This Row],[Conteo Rank 1+2]]*0.8+Causales[[#This Row],[Puntaje Total]]*0.2</f>
        <v>15</v>
      </c>
      <c r="AH314" s="28">
        <f>+_xlfn.PERCENTRANK.INC(Causales[Puntaje Ponderado],Causales[[#This Row],[Puntaje Ponderado]],3)</f>
        <v>0.91900000000000004</v>
      </c>
      <c r="AI314" s="49" t="str">
        <f>+VLOOKUP(M314,Homolgacion9[[Causal Homologada]:[Driver]],2,0)</f>
        <v>Manejo y uso insustentable de las tierras para producción ganadera</v>
      </c>
      <c r="AJ314" s="2" t="str">
        <f t="shared" si="15"/>
        <v>Muy Alta</v>
      </c>
    </row>
    <row r="315" spans="2:36" x14ac:dyDescent="0.2">
      <c r="B315" s="1" t="s">
        <v>47</v>
      </c>
      <c r="C315" s="1" t="s">
        <v>36</v>
      </c>
      <c r="D315" s="1" t="str">
        <f>+VLOOKUP(F315,'DIV REGIONAL'!$F$4:$H$37,2,0)</f>
        <v>SURESTE</v>
      </c>
      <c r="E315" s="1" t="str">
        <f>+VLOOKUP(F315,'DIV REGIONAL'!$F$4:$H$37,3,0)</f>
        <v>VIII. YUMA</v>
      </c>
      <c r="F315" s="1" t="s">
        <v>153</v>
      </c>
      <c r="G315" s="2">
        <v>4</v>
      </c>
      <c r="H315" s="1" t="s">
        <v>151</v>
      </c>
      <c r="I315" s="46" t="s">
        <v>862</v>
      </c>
      <c r="J315" s="2">
        <v>5</v>
      </c>
      <c r="K315" s="1" t="s">
        <v>3</v>
      </c>
      <c r="L315" s="1" t="s">
        <v>178</v>
      </c>
      <c r="M315" s="10" t="str">
        <f>+VLOOKUP(L315,Homolgacion9[[Causal]:[Causal Homologada]],2,0)</f>
        <v>Extracción de Madera Leña/Carbón</v>
      </c>
      <c r="N315" s="47" t="str">
        <f>+Causales[[#This Row],[Provincia]]&amp;Causales[[#This Row],[Dinámica]]&amp;Causales[[#This Row],[Causal Homologada]]</f>
        <v>La AltagraciaDeforestaciónExtracción de Madera Leña/Carbón</v>
      </c>
      <c r="O315" s="8">
        <v>4</v>
      </c>
      <c r="P315" s="8">
        <v>4</v>
      </c>
      <c r="Q315" s="8">
        <v>3</v>
      </c>
      <c r="R315" s="8">
        <v>3</v>
      </c>
      <c r="S315" s="8">
        <v>3</v>
      </c>
      <c r="T315" s="8"/>
      <c r="U315" s="8"/>
      <c r="V315" s="8"/>
      <c r="W315" s="8"/>
      <c r="X315" s="8">
        <f t="shared" si="14"/>
        <v>17</v>
      </c>
      <c r="Y315" s="39">
        <f t="shared" si="16"/>
        <v>3.4</v>
      </c>
      <c r="Z315" s="34">
        <v>5</v>
      </c>
      <c r="AA315" s="28"/>
      <c r="AB315" s="28">
        <f>+COUNTIFS(Causales[Causal Homologada],Causales[[#This Row],[Causal Homologada]])</f>
        <v>31</v>
      </c>
      <c r="AC315" s="28"/>
      <c r="AD315" s="28">
        <f>+COUNTIFS(Causales[Causal Homologada],Causales[[#This Row],[Causal Homologada]],Causales[Ranking],1,Causales[Dinámica],Causales[[#This Row],[Dinámica]])</f>
        <v>0</v>
      </c>
      <c r="AE315" s="28">
        <f>+COUNTIFS(Causales[Causal Homologada],Causales[[#This Row],[Causal Homologada]],Causales[Ranking],2,Causales[Dinámica],Causales[[#This Row],[Dinámica]])</f>
        <v>0</v>
      </c>
      <c r="AF315" s="28">
        <f>+Causales[[#This Row],[Conteo Rank]]*1+Causales[[#This Row],[Conteo Rank2]]*0.5</f>
        <v>0</v>
      </c>
      <c r="AG315" s="28">
        <f>+Causales[[#This Row],[Conteo Rank 1+2]]*0.8+Causales[[#This Row],[Puntaje Total]]*0.2</f>
        <v>3.4000000000000004</v>
      </c>
      <c r="AH315" s="28">
        <f>+_xlfn.PERCENTRANK.INC(Causales[Puntaje Ponderado],Causales[[#This Row],[Puntaje Ponderado]],3)</f>
        <v>0.106</v>
      </c>
      <c r="AI315" s="49" t="str">
        <f>+VLOOKUP(M315,Homolgacion9[[Causal Homologada]:[Driver]],2,0)</f>
        <v>Manejo y uso insustentable de las tierras forestales</v>
      </c>
      <c r="AJ315" s="2" t="str">
        <f t="shared" si="15"/>
        <v>Muy Baja</v>
      </c>
    </row>
    <row r="316" spans="2:36" x14ac:dyDescent="0.2">
      <c r="B316" s="1" t="s">
        <v>47</v>
      </c>
      <c r="C316" s="1" t="s">
        <v>36</v>
      </c>
      <c r="D316" s="1" t="str">
        <f>+VLOOKUP(F316,'DIV REGIONAL'!$F$4:$H$37,2,0)</f>
        <v>SURESTE</v>
      </c>
      <c r="E316" s="1" t="str">
        <f>+VLOOKUP(F316,'DIV REGIONAL'!$F$4:$H$37,3,0)</f>
        <v>VIII. YUMA</v>
      </c>
      <c r="F316" s="1" t="s">
        <v>153</v>
      </c>
      <c r="G316" s="2">
        <v>4</v>
      </c>
      <c r="H316" s="1" t="s">
        <v>151</v>
      </c>
      <c r="I316" s="46" t="s">
        <v>862</v>
      </c>
      <c r="J316" s="2">
        <v>5</v>
      </c>
      <c r="K316" s="1" t="s">
        <v>10</v>
      </c>
      <c r="L316" s="1" t="s">
        <v>11</v>
      </c>
      <c r="M316" s="10" t="str">
        <f>+VLOOKUP(L316,Homolgacion9[[Causal]:[Causal Homologada]],2,0)</f>
        <v>Incendios Mediana y Baja Intensidad</v>
      </c>
      <c r="N316" s="47" t="str">
        <f>+Causales[[#This Row],[Provincia]]&amp;Causales[[#This Row],[Dinámica]]&amp;Causales[[#This Row],[Causal Homologada]]</f>
        <v>La AltagraciaDegradaciónIncendios Mediana y Baja Intensidad</v>
      </c>
      <c r="O316" s="8">
        <v>2</v>
      </c>
      <c r="P316" s="8">
        <v>2</v>
      </c>
      <c r="Q316" s="8">
        <v>2</v>
      </c>
      <c r="R316" s="8">
        <v>2</v>
      </c>
      <c r="S316" s="8">
        <v>2</v>
      </c>
      <c r="T316" s="8"/>
      <c r="U316" s="8"/>
      <c r="V316" s="8"/>
      <c r="W316" s="8"/>
      <c r="X316" s="8">
        <f t="shared" si="14"/>
        <v>10</v>
      </c>
      <c r="Y316" s="39">
        <f t="shared" si="16"/>
        <v>2</v>
      </c>
      <c r="Z316" s="34">
        <v>2</v>
      </c>
      <c r="AA316" s="28"/>
      <c r="AB316" s="28">
        <f>+COUNTIFS(Causales[Causal Homologada],Causales[[#This Row],[Causal Homologada]])</f>
        <v>30</v>
      </c>
      <c r="AC316" s="28"/>
      <c r="AD316" s="28">
        <f>+COUNTIFS(Causales[Causal Homologada],Causales[[#This Row],[Causal Homologada]],Causales[Ranking],1,Causales[Dinámica],Causales[[#This Row],[Dinámica]])</f>
        <v>1</v>
      </c>
      <c r="AE316" s="28">
        <f>+COUNTIFS(Causales[Causal Homologada],Causales[[#This Row],[Causal Homologada]],Causales[Ranking],2,Causales[Dinámica],Causales[[#This Row],[Dinámica]])</f>
        <v>7</v>
      </c>
      <c r="AF316" s="28">
        <f>+Causales[[#This Row],[Conteo Rank]]*1+Causales[[#This Row],[Conteo Rank2]]*0.5</f>
        <v>4.5</v>
      </c>
      <c r="AG316" s="28">
        <f>+Causales[[#This Row],[Conteo Rank 1+2]]*0.8+Causales[[#This Row],[Puntaje Total]]*0.2</f>
        <v>5.6</v>
      </c>
      <c r="AH316" s="28">
        <f>+_xlfn.PERCENTRANK.INC(Causales[Puntaje Ponderado],Causales[[#This Row],[Puntaje Ponderado]],3)</f>
        <v>0.23599999999999999</v>
      </c>
      <c r="AI316" s="49" t="str">
        <f>+VLOOKUP(M316,Homolgacion9[[Causal Homologada]:[Driver]],2,0)</f>
        <v>Incendios Forestales</v>
      </c>
      <c r="AJ316" s="2" t="str">
        <f t="shared" si="15"/>
        <v>Baja</v>
      </c>
    </row>
    <row r="317" spans="2:36" x14ac:dyDescent="0.2">
      <c r="B317" s="1" t="s">
        <v>47</v>
      </c>
      <c r="C317" s="1" t="s">
        <v>36</v>
      </c>
      <c r="D317" s="1" t="str">
        <f>+VLOOKUP(F317,'DIV REGIONAL'!$F$4:$H$37,2,0)</f>
        <v>SURESTE</v>
      </c>
      <c r="E317" s="1" t="str">
        <f>+VLOOKUP(F317,'DIV REGIONAL'!$F$4:$H$37,3,0)</f>
        <v>VIII. YUMA</v>
      </c>
      <c r="F317" s="1" t="s">
        <v>153</v>
      </c>
      <c r="G317" s="2">
        <v>4</v>
      </c>
      <c r="H317" s="1" t="s">
        <v>151</v>
      </c>
      <c r="I317" s="46" t="s">
        <v>862</v>
      </c>
      <c r="J317" s="2">
        <v>5</v>
      </c>
      <c r="K317" s="1" t="s">
        <v>10</v>
      </c>
      <c r="L317" s="1" t="s">
        <v>12</v>
      </c>
      <c r="M317" s="10" t="str">
        <f>+VLOOKUP(L317,Homolgacion9[[Causal]:[Causal Homologada]],2,0)</f>
        <v>Pastoreo de ganado en bosques</v>
      </c>
      <c r="N317" s="47" t="str">
        <f>+Causales[[#This Row],[Provincia]]&amp;Causales[[#This Row],[Dinámica]]&amp;Causales[[#This Row],[Causal Homologada]]</f>
        <v>La AltagraciaDegradaciónPastoreo de ganado en bosques</v>
      </c>
      <c r="O317" s="8">
        <v>2</v>
      </c>
      <c r="P317" s="8">
        <v>2</v>
      </c>
      <c r="Q317" s="8">
        <v>2</v>
      </c>
      <c r="R317" s="8">
        <v>2</v>
      </c>
      <c r="S317" s="8">
        <v>2</v>
      </c>
      <c r="T317" s="8"/>
      <c r="U317" s="8"/>
      <c r="V317" s="8"/>
      <c r="W317" s="8"/>
      <c r="X317" s="8">
        <f t="shared" si="14"/>
        <v>10</v>
      </c>
      <c r="Y317" s="39">
        <f t="shared" si="16"/>
        <v>2</v>
      </c>
      <c r="Z317" s="34">
        <v>2</v>
      </c>
      <c r="AA317" s="28"/>
      <c r="AB317" s="28">
        <f>+COUNTIFS(Causales[Causal Homologada],Causales[[#This Row],[Causal Homologada]])</f>
        <v>29</v>
      </c>
      <c r="AC317" s="28"/>
      <c r="AD317" s="28">
        <f>+COUNTIFS(Causales[Causal Homologada],Causales[[#This Row],[Causal Homologada]],Causales[Ranking],1,Causales[Dinámica],Causales[[#This Row],[Dinámica]])</f>
        <v>11</v>
      </c>
      <c r="AE317" s="28">
        <f>+COUNTIFS(Causales[Causal Homologada],Causales[[#This Row],[Causal Homologada]],Causales[Ranking],2,Causales[Dinámica],Causales[[#This Row],[Dinámica]])</f>
        <v>8</v>
      </c>
      <c r="AF317" s="28">
        <f>+Causales[[#This Row],[Conteo Rank]]*1+Causales[[#This Row],[Conteo Rank2]]*0.5</f>
        <v>15</v>
      </c>
      <c r="AG317" s="28">
        <f>+Causales[[#This Row],[Conteo Rank 1+2]]*0.8+Causales[[#This Row],[Puntaje Total]]*0.2</f>
        <v>14</v>
      </c>
      <c r="AH317" s="28">
        <f>+_xlfn.PERCENTRANK.INC(Causales[Puntaje Ponderado],Causales[[#This Row],[Puntaje Ponderado]],3)</f>
        <v>0.82899999999999996</v>
      </c>
      <c r="AI317" s="49" t="str">
        <f>+VLOOKUP(M317,Homolgacion9[[Causal Homologada]:[Driver]],2,0)</f>
        <v>Manejo y uso insustentable de las tierras para producción ganadera</v>
      </c>
      <c r="AJ317" s="2" t="str">
        <f t="shared" si="15"/>
        <v>Muy Alta</v>
      </c>
    </row>
    <row r="318" spans="2:36" x14ac:dyDescent="0.2">
      <c r="B318" s="1" t="s">
        <v>47</v>
      </c>
      <c r="C318" s="1" t="s">
        <v>36</v>
      </c>
      <c r="D318" s="1" t="str">
        <f>+VLOOKUP(F318,'DIV REGIONAL'!$F$4:$H$37,2,0)</f>
        <v>SURESTE</v>
      </c>
      <c r="E318" s="1" t="str">
        <f>+VLOOKUP(F318,'DIV REGIONAL'!$F$4:$H$37,3,0)</f>
        <v>VIII. YUMA</v>
      </c>
      <c r="F318" s="1" t="s">
        <v>153</v>
      </c>
      <c r="G318" s="2">
        <v>4</v>
      </c>
      <c r="H318" s="1" t="s">
        <v>151</v>
      </c>
      <c r="I318" s="46" t="s">
        <v>862</v>
      </c>
      <c r="J318" s="2">
        <v>5</v>
      </c>
      <c r="K318" s="1" t="s">
        <v>10</v>
      </c>
      <c r="L318" s="1" t="s">
        <v>13</v>
      </c>
      <c r="M318" s="10" t="str">
        <f>+VLOOKUP(L318,Homolgacion9[[Causal]:[Causal Homologada]],2,0)</f>
        <v>Extracción de Madera Leña/Carbón</v>
      </c>
      <c r="N318" s="47" t="str">
        <f>+Causales[[#This Row],[Provincia]]&amp;Causales[[#This Row],[Dinámica]]&amp;Causales[[#This Row],[Causal Homologada]]</f>
        <v>La AltagraciaDegradaciónExtracción de Madera Leña/Carbón</v>
      </c>
      <c r="O318" s="8">
        <v>2</v>
      </c>
      <c r="P318" s="8">
        <v>2</v>
      </c>
      <c r="Q318" s="8">
        <v>3</v>
      </c>
      <c r="R318" s="8">
        <v>3</v>
      </c>
      <c r="S318" s="8">
        <v>3</v>
      </c>
      <c r="T318" s="8"/>
      <c r="U318" s="8"/>
      <c r="V318" s="8"/>
      <c r="W318" s="8"/>
      <c r="X318" s="8">
        <f t="shared" si="14"/>
        <v>13</v>
      </c>
      <c r="Y318" s="39">
        <f t="shared" si="16"/>
        <v>2.6</v>
      </c>
      <c r="Z318" s="34">
        <v>1</v>
      </c>
      <c r="AA318" s="28"/>
      <c r="AB318" s="28">
        <f>+COUNTIFS(Causales[Causal Homologada],Causales[[#This Row],[Causal Homologada]])</f>
        <v>31</v>
      </c>
      <c r="AC318" s="28"/>
      <c r="AD318" s="28">
        <f>+COUNTIFS(Causales[Causal Homologada],Causales[[#This Row],[Causal Homologada]],Causales[Ranking],1,Causales[Dinámica],Causales[[#This Row],[Dinámica]])</f>
        <v>10</v>
      </c>
      <c r="AE318" s="28">
        <f>+COUNTIFS(Causales[Causal Homologada],Causales[[#This Row],[Causal Homologada]],Causales[Ranking],2,Causales[Dinámica],Causales[[#This Row],[Dinámica]])</f>
        <v>9</v>
      </c>
      <c r="AF318" s="28">
        <f>+Causales[[#This Row],[Conteo Rank]]*1+Causales[[#This Row],[Conteo Rank2]]*0.5</f>
        <v>14.5</v>
      </c>
      <c r="AG318" s="28">
        <f>+Causales[[#This Row],[Conteo Rank 1+2]]*0.8+Causales[[#This Row],[Puntaje Total]]*0.2</f>
        <v>14.200000000000001</v>
      </c>
      <c r="AH318" s="28">
        <f>+_xlfn.PERCENTRANK.INC(Causales[Puntaje Ponderado],Causales[[#This Row],[Puntaje Ponderado]],3)</f>
        <v>0.85199999999999998</v>
      </c>
      <c r="AI318" s="49" t="str">
        <f>+VLOOKUP(M318,Homolgacion9[[Causal Homologada]:[Driver]],2,0)</f>
        <v>Manejo y uso insustentable de las tierras forestales</v>
      </c>
      <c r="AJ318" s="2" t="str">
        <f t="shared" si="15"/>
        <v>Muy Alta</v>
      </c>
    </row>
    <row r="319" spans="2:36" x14ac:dyDescent="0.2">
      <c r="B319" s="1" t="s">
        <v>47</v>
      </c>
      <c r="C319" s="1" t="s">
        <v>36</v>
      </c>
      <c r="D319" s="1" t="str">
        <f>+VLOOKUP(F319,'DIV REGIONAL'!$F$4:$H$37,2,0)</f>
        <v>SURESTE</v>
      </c>
      <c r="E319" s="1" t="str">
        <f>+VLOOKUP(F319,'DIV REGIONAL'!$F$4:$H$37,3,0)</f>
        <v>VIII. YUMA</v>
      </c>
      <c r="F319" s="1" t="s">
        <v>153</v>
      </c>
      <c r="G319" s="2">
        <v>4</v>
      </c>
      <c r="H319" s="1" t="s">
        <v>151</v>
      </c>
      <c r="I319" s="46" t="s">
        <v>862</v>
      </c>
      <c r="J319" s="2">
        <v>5</v>
      </c>
      <c r="K319" s="1" t="s">
        <v>10</v>
      </c>
      <c r="L319" s="1" t="s">
        <v>179</v>
      </c>
      <c r="M319" s="10" t="str">
        <f>+VLOOKUP(L319,Homolgacion9[[Causal]:[Causal Homologada]],2,0)</f>
        <v>Desastres Naturales</v>
      </c>
      <c r="N319" s="47" t="str">
        <f>+Causales[[#This Row],[Provincia]]&amp;Causales[[#This Row],[Dinámica]]&amp;Causales[[#This Row],[Causal Homologada]]</f>
        <v>La AltagraciaDegradaciónDesastres Naturales</v>
      </c>
      <c r="O319" s="8">
        <v>2</v>
      </c>
      <c r="P319" s="8">
        <v>2</v>
      </c>
      <c r="Q319" s="8">
        <v>3</v>
      </c>
      <c r="R319" s="8">
        <v>3</v>
      </c>
      <c r="S319" s="8">
        <v>3</v>
      </c>
      <c r="T319" s="8"/>
      <c r="U319" s="8"/>
      <c r="V319" s="8"/>
      <c r="W319" s="8"/>
      <c r="X319" s="8">
        <f t="shared" si="14"/>
        <v>13</v>
      </c>
      <c r="Y319" s="39">
        <f t="shared" si="16"/>
        <v>2.6</v>
      </c>
      <c r="Z319" s="34">
        <v>1</v>
      </c>
      <c r="AA319" s="28"/>
      <c r="AB319" s="28">
        <f>+COUNTIFS(Causales[Causal Homologada],Causales[[#This Row],[Causal Homologada]])</f>
        <v>15</v>
      </c>
      <c r="AC319" s="28"/>
      <c r="AD319" s="28">
        <f>+COUNTIFS(Causales[Causal Homologada],Causales[[#This Row],[Causal Homologada]],Causales[Ranking],1,Causales[Dinámica],Causales[[#This Row],[Dinámica]])</f>
        <v>2</v>
      </c>
      <c r="AE319" s="28">
        <f>+COUNTIFS(Causales[Causal Homologada],Causales[[#This Row],[Causal Homologada]],Causales[Ranking],2,Causales[Dinámica],Causales[[#This Row],[Dinámica]])</f>
        <v>1</v>
      </c>
      <c r="AF319" s="28">
        <f>+Causales[[#This Row],[Conteo Rank]]*1+Causales[[#This Row],[Conteo Rank2]]*0.5</f>
        <v>2.5</v>
      </c>
      <c r="AG319" s="28">
        <f>+Causales[[#This Row],[Conteo Rank 1+2]]*0.8+Causales[[#This Row],[Puntaje Total]]*0.2</f>
        <v>4.5999999999999996</v>
      </c>
      <c r="AH319" s="28">
        <f>+_xlfn.PERCENTRANK.INC(Causales[Puntaje Ponderado],Causales[[#This Row],[Puntaje Ponderado]],3)</f>
        <v>0.16700000000000001</v>
      </c>
      <c r="AI319" s="49" t="str">
        <f>+VLOOKUP(M319,Homolgacion9[[Causal Homologada]:[Driver]],2,0)</f>
        <v>Desastres Naturales: Huracanes, sequía y deslizamientos</v>
      </c>
      <c r="AJ319" s="2" t="str">
        <f t="shared" si="15"/>
        <v>Muy Baja</v>
      </c>
    </row>
    <row r="320" spans="2:36" x14ac:dyDescent="0.2">
      <c r="B320" s="1" t="s">
        <v>47</v>
      </c>
      <c r="C320" s="1" t="s">
        <v>36</v>
      </c>
      <c r="D320" s="1" t="str">
        <f>+VLOOKUP(F320,'DIV REGIONAL'!$F$4:$H$37,2,0)</f>
        <v>SURESTE</v>
      </c>
      <c r="E320" s="1" t="str">
        <f>+VLOOKUP(F320,'DIV REGIONAL'!$F$4:$H$37,3,0)</f>
        <v>VIII. YUMA</v>
      </c>
      <c r="F320" s="1" t="s">
        <v>153</v>
      </c>
      <c r="G320" s="2">
        <v>4</v>
      </c>
      <c r="H320" s="1" t="s">
        <v>151</v>
      </c>
      <c r="I320" s="46" t="s">
        <v>862</v>
      </c>
      <c r="J320" s="2">
        <v>5</v>
      </c>
      <c r="K320" s="1" t="s">
        <v>15</v>
      </c>
      <c r="L320" s="1" t="s">
        <v>16</v>
      </c>
      <c r="M320" s="10" t="str">
        <f>+VLOOKUP(L320,Homolgacion9[[Causal]:[Causal Homologada]],2,0)</f>
        <v>Debilidad en la Institucionalidad Forestal</v>
      </c>
      <c r="N320" s="47" t="str">
        <f>+Causales[[#This Row],[Provincia]]&amp;Causales[[#This Row],[Dinámica]]&amp;Causales[[#This Row],[Causal Homologada]]</f>
        <v>La AltagraciaCausas IndirectasDebilidad en la Institucionalidad Forestal</v>
      </c>
      <c r="O320" s="8">
        <v>3</v>
      </c>
      <c r="P320" s="8">
        <v>3</v>
      </c>
      <c r="Q320" s="8">
        <v>4</v>
      </c>
      <c r="R320" s="8">
        <v>4</v>
      </c>
      <c r="S320" s="8">
        <v>4</v>
      </c>
      <c r="T320" s="8"/>
      <c r="U320" s="8"/>
      <c r="V320" s="8"/>
      <c r="W320" s="8"/>
      <c r="X320" s="8">
        <f t="shared" si="14"/>
        <v>18</v>
      </c>
      <c r="Y320" s="39">
        <f t="shared" ref="Y320:Y354" si="17">+IFERROR(X320/COUNT(O320:W320),"")</f>
        <v>3.6</v>
      </c>
      <c r="Z320" s="35">
        <v>4</v>
      </c>
      <c r="AA320" s="28"/>
      <c r="AB320" s="28">
        <f>+COUNTIFS(Causales[Causal Homologada],Causales[[#This Row],[Causal Homologada]])</f>
        <v>37</v>
      </c>
      <c r="AC320" s="28"/>
      <c r="AD320" s="28">
        <f>+COUNTIFS(Causales[Causal Homologada],Causales[[#This Row],[Causal Homologada]],Causales[Ranking],1,Causales[Dinámica],Causales[[#This Row],[Dinámica]])</f>
        <v>8</v>
      </c>
      <c r="AE320" s="28">
        <f>+COUNTIFS(Causales[Causal Homologada],Causales[[#This Row],[Causal Homologada]],Causales[Ranking],2,Causales[Dinámica],Causales[[#This Row],[Dinámica]])</f>
        <v>4</v>
      </c>
      <c r="AF320" s="28">
        <f>+Causales[[#This Row],[Conteo Rank]]*1+Causales[[#This Row],[Conteo Rank2]]*0.5</f>
        <v>10</v>
      </c>
      <c r="AG320" s="28">
        <f>+Causales[[#This Row],[Conteo Rank 1+2]]*0.8+Causales[[#This Row],[Puntaje Total]]*0.2</f>
        <v>11.6</v>
      </c>
      <c r="AH320" s="28">
        <f>+_xlfn.PERCENTRANK.INC(Causales[Puntaje Ponderado],Causales[[#This Row],[Puntaje Ponderado]],3)</f>
        <v>0.59099999999999997</v>
      </c>
      <c r="AI320" s="49" t="str">
        <f>+VLOOKUP(M320,Homolgacion9[[Causal Homologada]:[Driver]],2,0)</f>
        <v>Debilidad institucional para la gestión forestal y ausencia de ley sectorial forestal y otras leyes asociadas a la gestión del sector</v>
      </c>
      <c r="AJ320" s="2" t="str">
        <f t="shared" si="15"/>
        <v>Media</v>
      </c>
    </row>
    <row r="321" spans="2:36" x14ac:dyDescent="0.2">
      <c r="B321" s="1" t="s">
        <v>47</v>
      </c>
      <c r="C321" s="1" t="s">
        <v>36</v>
      </c>
      <c r="D321" s="1" t="str">
        <f>+VLOOKUP(F321,'DIV REGIONAL'!$F$4:$H$37,2,0)</f>
        <v>SURESTE</v>
      </c>
      <c r="E321" s="1" t="str">
        <f>+VLOOKUP(F321,'DIV REGIONAL'!$F$4:$H$37,3,0)</f>
        <v>VIII. YUMA</v>
      </c>
      <c r="F321" s="1" t="s">
        <v>153</v>
      </c>
      <c r="G321" s="2">
        <v>4</v>
      </c>
      <c r="H321" s="1" t="s">
        <v>151</v>
      </c>
      <c r="I321" s="46" t="s">
        <v>862</v>
      </c>
      <c r="J321" s="2">
        <v>5</v>
      </c>
      <c r="K321" s="1" t="s">
        <v>15</v>
      </c>
      <c r="L321" s="1" t="s">
        <v>17</v>
      </c>
      <c r="M321" s="10" t="str">
        <f>+VLOOKUP(L321,Homolgacion9[[Causal]:[Causal Homologada]],2,0)</f>
        <v>Debilidad en las Políticas Públicas</v>
      </c>
      <c r="N321" s="47" t="str">
        <f>+Causales[[#This Row],[Provincia]]&amp;Causales[[#This Row],[Dinámica]]&amp;Causales[[#This Row],[Causal Homologada]]</f>
        <v>La AltagraciaCausas IndirectasDebilidad en las Políticas Públicas</v>
      </c>
      <c r="O321" s="8">
        <v>4</v>
      </c>
      <c r="P321" s="8">
        <v>4</v>
      </c>
      <c r="Q321" s="8">
        <v>5</v>
      </c>
      <c r="R321" s="8">
        <v>5</v>
      </c>
      <c r="S321" s="8">
        <v>5</v>
      </c>
      <c r="T321" s="8"/>
      <c r="U321" s="8"/>
      <c r="V321" s="8"/>
      <c r="W321" s="8"/>
      <c r="X321" s="8">
        <f t="shared" si="14"/>
        <v>23</v>
      </c>
      <c r="Y321" s="39">
        <f t="shared" si="17"/>
        <v>4.5999999999999996</v>
      </c>
      <c r="Z321" s="35">
        <v>2</v>
      </c>
      <c r="AA321" s="28"/>
      <c r="AB321" s="28">
        <f>+COUNTIFS(Causales[Causal Homologada],Causales[[#This Row],[Causal Homologada]])</f>
        <v>50</v>
      </c>
      <c r="AC321" s="28"/>
      <c r="AD321" s="28">
        <f>+COUNTIFS(Causales[Causal Homologada],Causales[[#This Row],[Causal Homologada]],Causales[Ranking],1,Causales[Dinámica],Causales[[#This Row],[Dinámica]])</f>
        <v>8</v>
      </c>
      <c r="AE321" s="28">
        <f>+COUNTIFS(Causales[Causal Homologada],Causales[[#This Row],[Causal Homologada]],Causales[Ranking],2,Causales[Dinámica],Causales[[#This Row],[Dinámica]])</f>
        <v>8</v>
      </c>
      <c r="AF321" s="28">
        <f>+Causales[[#This Row],[Conteo Rank]]*1+Causales[[#This Row],[Conteo Rank2]]*0.5</f>
        <v>12</v>
      </c>
      <c r="AG321" s="28">
        <f>+Causales[[#This Row],[Conteo Rank 1+2]]*0.8+Causales[[#This Row],[Puntaje Total]]*0.2</f>
        <v>14.200000000000003</v>
      </c>
      <c r="AH321" s="28">
        <f>+_xlfn.PERCENTRANK.INC(Causales[Puntaje Ponderado],Causales[[#This Row],[Puntaje Ponderado]],3)</f>
        <v>0.86199999999999999</v>
      </c>
      <c r="AI321" s="49" t="str">
        <f>+VLOOKUP(M321,Homolgacion9[[Causal Homologada]:[Driver]],2,0)</f>
        <v>Debilidad institucional para la gestión forestal y ausencia de ley sectorial forestal y otras leyes asociadas a la gestión del sector</v>
      </c>
      <c r="AJ321" s="2" t="str">
        <f t="shared" si="15"/>
        <v>Muy Alta</v>
      </c>
    </row>
    <row r="322" spans="2:36" x14ac:dyDescent="0.2">
      <c r="B322" s="1" t="s">
        <v>47</v>
      </c>
      <c r="C322" s="1" t="s">
        <v>36</v>
      </c>
      <c r="D322" s="1" t="str">
        <f>+VLOOKUP(F322,'DIV REGIONAL'!$F$4:$H$37,2,0)</f>
        <v>SURESTE</v>
      </c>
      <c r="E322" s="1" t="str">
        <f>+VLOOKUP(F322,'DIV REGIONAL'!$F$4:$H$37,3,0)</f>
        <v>VIII. YUMA</v>
      </c>
      <c r="F322" s="1" t="s">
        <v>153</v>
      </c>
      <c r="G322" s="2">
        <v>4</v>
      </c>
      <c r="H322" s="1" t="s">
        <v>151</v>
      </c>
      <c r="I322" s="46" t="s">
        <v>862</v>
      </c>
      <c r="J322" s="2">
        <v>5</v>
      </c>
      <c r="K322" s="1" t="s">
        <v>15</v>
      </c>
      <c r="L322" s="1" t="s">
        <v>18</v>
      </c>
      <c r="M322" s="10" t="str">
        <f>+VLOOKUP(L322,Homolgacion9[[Causal]:[Causal Homologada]],2,0)</f>
        <v>Turismo: Expansión del área turística</v>
      </c>
      <c r="N322" s="47" t="str">
        <f>+Causales[[#This Row],[Provincia]]&amp;Causales[[#This Row],[Dinámica]]&amp;Causales[[#This Row],[Causal Homologada]]</f>
        <v>La AltagraciaCausas IndirectasTurismo: Expansión del área turística</v>
      </c>
      <c r="O322" s="8">
        <v>4</v>
      </c>
      <c r="P322" s="8">
        <v>4</v>
      </c>
      <c r="Q322" s="8">
        <v>3</v>
      </c>
      <c r="R322" s="8">
        <v>3</v>
      </c>
      <c r="S322" s="8">
        <v>3</v>
      </c>
      <c r="T322" s="8"/>
      <c r="U322" s="8"/>
      <c r="V322" s="8"/>
      <c r="W322" s="8"/>
      <c r="X322" s="8">
        <f t="shared" si="14"/>
        <v>17</v>
      </c>
      <c r="Y322" s="39">
        <f t="shared" si="17"/>
        <v>3.4</v>
      </c>
      <c r="Z322" s="35">
        <v>5</v>
      </c>
      <c r="AA322" s="28"/>
      <c r="AB322" s="28">
        <f>+COUNTIFS(Causales[Causal Homologada],Causales[[#This Row],[Causal Homologada]])</f>
        <v>30</v>
      </c>
      <c r="AC322" s="28"/>
      <c r="AD322" s="28">
        <f>+COUNTIFS(Causales[Causal Homologada],Causales[[#This Row],[Causal Homologada]],Causales[Ranking],1,Causales[Dinámica],Causales[[#This Row],[Dinámica]])</f>
        <v>0</v>
      </c>
      <c r="AE322" s="28">
        <f>+COUNTIFS(Causales[Causal Homologada],Causales[[#This Row],[Causal Homologada]],Causales[Ranking],2,Causales[Dinámica],Causales[[#This Row],[Dinámica]])</f>
        <v>3</v>
      </c>
      <c r="AF322" s="28">
        <f>+Causales[[#This Row],[Conteo Rank]]*1+Causales[[#This Row],[Conteo Rank2]]*0.5</f>
        <v>1.5</v>
      </c>
      <c r="AG322" s="28">
        <f>+Causales[[#This Row],[Conteo Rank 1+2]]*0.8+Causales[[#This Row],[Puntaje Total]]*0.2</f>
        <v>4.6000000000000005</v>
      </c>
      <c r="AH322" s="28">
        <f>+_xlfn.PERCENTRANK.INC(Causales[Puntaje Ponderado],Causales[[#This Row],[Puntaje Ponderado]],3)</f>
        <v>0.17799999999999999</v>
      </c>
      <c r="AI322" s="49" t="str">
        <f>+VLOOKUP(M322,Homolgacion9[[Causal Homologada]:[Driver]],2,0)</f>
        <v>Expansión de infraestructura productiva de tipo urbana, vial e industrial</v>
      </c>
      <c r="AJ322" s="2" t="str">
        <f t="shared" si="15"/>
        <v>Muy Baja</v>
      </c>
    </row>
    <row r="323" spans="2:36" x14ac:dyDescent="0.2">
      <c r="B323" s="1" t="s">
        <v>47</v>
      </c>
      <c r="C323" s="1" t="s">
        <v>36</v>
      </c>
      <c r="D323" s="1" t="str">
        <f>+VLOOKUP(F323,'DIV REGIONAL'!$F$4:$H$37,2,0)</f>
        <v>SURESTE</v>
      </c>
      <c r="E323" s="1" t="str">
        <f>+VLOOKUP(F323,'DIV REGIONAL'!$F$4:$H$37,3,0)</f>
        <v>VIII. YUMA</v>
      </c>
      <c r="F323" s="1" t="s">
        <v>153</v>
      </c>
      <c r="G323" s="2">
        <v>4</v>
      </c>
      <c r="H323" s="1" t="s">
        <v>151</v>
      </c>
      <c r="I323" s="46" t="s">
        <v>862</v>
      </c>
      <c r="J323" s="2">
        <v>5</v>
      </c>
      <c r="K323" s="1" t="s">
        <v>15</v>
      </c>
      <c r="L323" s="1" t="s">
        <v>19</v>
      </c>
      <c r="M323" s="10" t="str">
        <f>+VLOOKUP(L323,Homolgacion9[[Causal]:[Causal Homologada]],2,0)</f>
        <v>Informalidad Mercado Leña/Carbón</v>
      </c>
      <c r="N323" s="47" t="str">
        <f>+Causales[[#This Row],[Provincia]]&amp;Causales[[#This Row],[Dinámica]]&amp;Causales[[#This Row],[Causal Homologada]]</f>
        <v>La AltagraciaCausas IndirectasInformalidad Mercado Leña/Carbón</v>
      </c>
      <c r="O323" s="8">
        <v>3</v>
      </c>
      <c r="P323" s="8">
        <v>3</v>
      </c>
      <c r="Q323" s="8">
        <v>3</v>
      </c>
      <c r="R323" s="8">
        <v>3</v>
      </c>
      <c r="S323" s="8">
        <v>3</v>
      </c>
      <c r="T323" s="8"/>
      <c r="U323" s="8"/>
      <c r="V323" s="8"/>
      <c r="W323" s="8"/>
      <c r="X323" s="8">
        <f t="shared" si="14"/>
        <v>15</v>
      </c>
      <c r="Y323" s="39">
        <f t="shared" si="17"/>
        <v>3</v>
      </c>
      <c r="Z323" s="35">
        <v>6</v>
      </c>
      <c r="AA323" s="28"/>
      <c r="AB323" s="28">
        <f>+COUNTIFS(Causales[Causal Homologada],Causales[[#This Row],[Causal Homologada]])</f>
        <v>29</v>
      </c>
      <c r="AC323" s="28"/>
      <c r="AD323" s="28">
        <f>+COUNTIFS(Causales[Causal Homologada],Causales[[#This Row],[Causal Homologada]],Causales[Ranking],1,Causales[Dinámica],Causales[[#This Row],[Dinámica]])</f>
        <v>5</v>
      </c>
      <c r="AE323" s="28">
        <f>+COUNTIFS(Causales[Causal Homologada],Causales[[#This Row],[Causal Homologada]],Causales[Ranking],2,Causales[Dinámica],Causales[[#This Row],[Dinámica]])</f>
        <v>8</v>
      </c>
      <c r="AF323" s="28">
        <f>+Causales[[#This Row],[Conteo Rank]]*1+Causales[[#This Row],[Conteo Rank2]]*0.5</f>
        <v>9</v>
      </c>
      <c r="AG323" s="28">
        <f>+Causales[[#This Row],[Conteo Rank 1+2]]*0.8+Causales[[#This Row],[Puntaje Total]]*0.2</f>
        <v>10.199999999999999</v>
      </c>
      <c r="AH323" s="28">
        <f>+_xlfn.PERCENTRANK.INC(Causales[Puntaje Ponderado],Causales[[#This Row],[Puntaje Ponderado]],3)</f>
        <v>0.48099999999999998</v>
      </c>
      <c r="AI323" s="49" t="str">
        <f>+VLOOKUP(M323,Homolgacion9[[Causal Homologada]:[Driver]],2,0)</f>
        <v>Manejo y uso insustentable de las tierras forestales</v>
      </c>
      <c r="AJ323" s="2" t="str">
        <f t="shared" si="15"/>
        <v>Media</v>
      </c>
    </row>
    <row r="324" spans="2:36" x14ac:dyDescent="0.2">
      <c r="B324" s="1" t="s">
        <v>47</v>
      </c>
      <c r="C324" s="1" t="s">
        <v>36</v>
      </c>
      <c r="D324" s="1" t="str">
        <f>+VLOOKUP(F324,'DIV REGIONAL'!$F$4:$H$37,2,0)</f>
        <v>SURESTE</v>
      </c>
      <c r="E324" s="1" t="str">
        <f>+VLOOKUP(F324,'DIV REGIONAL'!$F$4:$H$37,3,0)</f>
        <v>VIII. YUMA</v>
      </c>
      <c r="F324" s="1" t="s">
        <v>153</v>
      </c>
      <c r="G324" s="2">
        <v>4</v>
      </c>
      <c r="H324" s="1" t="s">
        <v>151</v>
      </c>
      <c r="I324" s="46" t="s">
        <v>862</v>
      </c>
      <c r="J324" s="2">
        <v>5</v>
      </c>
      <c r="K324" s="1" t="s">
        <v>15</v>
      </c>
      <c r="L324" s="1" t="s">
        <v>180</v>
      </c>
      <c r="M324" s="10" t="str">
        <f>+VLOOKUP(L324,Homolgacion9[[Causal]:[Causal Homologada]],2,0)</f>
        <v>Debilidad en las Políticas Públicas</v>
      </c>
      <c r="N324" s="47" t="str">
        <f>+Causales[[#This Row],[Provincia]]&amp;Causales[[#This Row],[Dinámica]]&amp;Causales[[#This Row],[Causal Homologada]]</f>
        <v>La AltagraciaCausas IndirectasDebilidad en las Políticas Públicas</v>
      </c>
      <c r="O324" s="8">
        <v>5</v>
      </c>
      <c r="P324" s="8">
        <v>5</v>
      </c>
      <c r="Q324" s="8">
        <v>4</v>
      </c>
      <c r="R324" s="8">
        <v>4</v>
      </c>
      <c r="S324" s="8">
        <v>4</v>
      </c>
      <c r="T324" s="8"/>
      <c r="U324" s="8"/>
      <c r="V324" s="8"/>
      <c r="W324" s="8"/>
      <c r="X324" s="8">
        <f t="shared" si="14"/>
        <v>22</v>
      </c>
      <c r="Y324" s="39">
        <f t="shared" si="17"/>
        <v>4.4000000000000004</v>
      </c>
      <c r="Z324" s="35">
        <v>3</v>
      </c>
      <c r="AA324" s="28"/>
      <c r="AB324" s="28">
        <f>+COUNTIFS(Causales[Causal Homologada],Causales[[#This Row],[Causal Homologada]])</f>
        <v>50</v>
      </c>
      <c r="AC324" s="28"/>
      <c r="AD324" s="28">
        <f>+COUNTIFS(Causales[Causal Homologada],Causales[[#This Row],[Causal Homologada]],Causales[Ranking],1,Causales[Dinámica],Causales[[#This Row],[Dinámica]])</f>
        <v>8</v>
      </c>
      <c r="AE324" s="28">
        <f>+COUNTIFS(Causales[Causal Homologada],Causales[[#This Row],[Causal Homologada]],Causales[Ranking],2,Causales[Dinámica],Causales[[#This Row],[Dinámica]])</f>
        <v>8</v>
      </c>
      <c r="AF324" s="28">
        <f>+Causales[[#This Row],[Conteo Rank]]*1+Causales[[#This Row],[Conteo Rank2]]*0.5</f>
        <v>12</v>
      </c>
      <c r="AG324" s="28">
        <f>+Causales[[#This Row],[Conteo Rank 1+2]]*0.8+Causales[[#This Row],[Puntaje Total]]*0.2</f>
        <v>14.000000000000002</v>
      </c>
      <c r="AH324" s="28">
        <f>+_xlfn.PERCENTRANK.INC(Causales[Puntaje Ponderado],Causales[[#This Row],[Puntaje Ponderado]],3)</f>
        <v>0.83599999999999997</v>
      </c>
      <c r="AI324" s="49" t="str">
        <f>+VLOOKUP(M324,Homolgacion9[[Causal Homologada]:[Driver]],2,0)</f>
        <v>Debilidad institucional para la gestión forestal y ausencia de ley sectorial forestal y otras leyes asociadas a la gestión del sector</v>
      </c>
      <c r="AJ324" s="2" t="str">
        <f t="shared" si="15"/>
        <v>Muy Alta</v>
      </c>
    </row>
    <row r="325" spans="2:36" x14ac:dyDescent="0.2">
      <c r="B325" s="1" t="s">
        <v>47</v>
      </c>
      <c r="C325" s="1" t="s">
        <v>36</v>
      </c>
      <c r="D325" s="1" t="str">
        <f>+VLOOKUP(F325,'DIV REGIONAL'!$F$4:$H$37,2,0)</f>
        <v>SURESTE</v>
      </c>
      <c r="E325" s="1" t="str">
        <f>+VLOOKUP(F325,'DIV REGIONAL'!$F$4:$H$37,3,0)</f>
        <v>VIII. YUMA</v>
      </c>
      <c r="F325" s="1" t="s">
        <v>153</v>
      </c>
      <c r="G325" s="2">
        <v>4</v>
      </c>
      <c r="H325" s="1" t="s">
        <v>151</v>
      </c>
      <c r="I325" s="46" t="s">
        <v>862</v>
      </c>
      <c r="J325" s="2">
        <v>5</v>
      </c>
      <c r="K325" s="1" t="s">
        <v>15</v>
      </c>
      <c r="L325" s="1" t="s">
        <v>181</v>
      </c>
      <c r="M325" s="10" t="str">
        <f>+VLOOKUP(L325,Homolgacion9[[Causal]:[Causal Homologada]],2,0)</f>
        <v>Baja Valoración Económica de Bosques</v>
      </c>
      <c r="N325" s="47" t="str">
        <f>+Causales[[#This Row],[Provincia]]&amp;Causales[[#This Row],[Dinámica]]&amp;Causales[[#This Row],[Causal Homologada]]</f>
        <v>La AltagraciaCausas IndirectasBaja Valoración Económica de Bosques</v>
      </c>
      <c r="O325" s="8">
        <v>5</v>
      </c>
      <c r="P325" s="8">
        <v>5</v>
      </c>
      <c r="Q325" s="8">
        <v>5</v>
      </c>
      <c r="R325" s="8">
        <v>5</v>
      </c>
      <c r="S325" s="8">
        <v>5</v>
      </c>
      <c r="T325" s="8"/>
      <c r="U325" s="8"/>
      <c r="V325" s="8"/>
      <c r="W325" s="8"/>
      <c r="X325" s="8">
        <f t="shared" si="14"/>
        <v>25</v>
      </c>
      <c r="Y325" s="39">
        <f t="shared" si="17"/>
        <v>5</v>
      </c>
      <c r="Z325" s="35">
        <v>1</v>
      </c>
      <c r="AA325" s="28"/>
      <c r="AB325" s="28">
        <f>+COUNTIFS(Causales[Causal Homologada],Causales[[#This Row],[Causal Homologada]])</f>
        <v>4</v>
      </c>
      <c r="AC325" s="28"/>
      <c r="AD325" s="28">
        <f>+COUNTIFS(Causales[Causal Homologada],Causales[[#This Row],[Causal Homologada]],Causales[Ranking],1,Causales[Dinámica],Causales[[#This Row],[Dinámica]])</f>
        <v>3</v>
      </c>
      <c r="AE325" s="28">
        <f>+COUNTIFS(Causales[Causal Homologada],Causales[[#This Row],[Causal Homologada]],Causales[Ranking],2,Causales[Dinámica],Causales[[#This Row],[Dinámica]])</f>
        <v>0</v>
      </c>
      <c r="AF325" s="28">
        <f>+Causales[[#This Row],[Conteo Rank]]*1+Causales[[#This Row],[Conteo Rank2]]*0.5</f>
        <v>3</v>
      </c>
      <c r="AG325" s="28">
        <f>+Causales[[#This Row],[Conteo Rank 1+2]]*0.8+Causales[[#This Row],[Puntaje Total]]*0.2</f>
        <v>7.4</v>
      </c>
      <c r="AH325" s="28">
        <f>+_xlfn.PERCENTRANK.INC(Causales[Puntaje Ponderado],Causales[[#This Row],[Puntaje Ponderado]],3)</f>
        <v>0.34899999999999998</v>
      </c>
      <c r="AI325" s="49" t="str">
        <f>+VLOOKUP(M325,Homolgacion9[[Causal Homologada]:[Driver]],2,0)</f>
        <v>Débil Educación Ambiental</v>
      </c>
      <c r="AJ325" s="2" t="str">
        <f t="shared" si="15"/>
        <v>Baja</v>
      </c>
    </row>
    <row r="326" spans="2:36" x14ac:dyDescent="0.2">
      <c r="B326" s="6" t="s">
        <v>47</v>
      </c>
      <c r="C326" s="6" t="s">
        <v>36</v>
      </c>
      <c r="D326" s="6" t="str">
        <f>+VLOOKUP(F326,'DIV REGIONAL'!$F$4:$H$37,2,0)</f>
        <v>SURESTE</v>
      </c>
      <c r="E326" s="6" t="str">
        <f>+VLOOKUP(F326,'DIV REGIONAL'!$F$4:$H$37,3,0)</f>
        <v>IX. HIGUAMO</v>
      </c>
      <c r="F326" s="6" t="s">
        <v>152</v>
      </c>
      <c r="G326" s="7">
        <v>5</v>
      </c>
      <c r="H326" s="6" t="s">
        <v>54</v>
      </c>
      <c r="I326" s="46" t="s">
        <v>863</v>
      </c>
      <c r="J326" s="7">
        <v>5</v>
      </c>
      <c r="K326" s="6" t="s">
        <v>3</v>
      </c>
      <c r="L326" s="6" t="s">
        <v>4</v>
      </c>
      <c r="M326" s="10" t="str">
        <f>+VLOOKUP(L326,Homolgacion9[[Causal]:[Causal Homologada]],2,0)</f>
        <v>Agricultura Comercial</v>
      </c>
      <c r="N326" s="47" t="str">
        <f>+Causales[[#This Row],[Provincia]]&amp;Causales[[#This Row],[Dinámica]]&amp;Causales[[#This Row],[Causal Homologada]]</f>
        <v>Monte PlataDeforestaciónAgricultura Comercial</v>
      </c>
      <c r="O326" s="7">
        <v>4</v>
      </c>
      <c r="P326" s="7">
        <v>5</v>
      </c>
      <c r="Q326" s="7">
        <v>5</v>
      </c>
      <c r="R326" s="7">
        <v>5</v>
      </c>
      <c r="S326" s="7">
        <v>5</v>
      </c>
      <c r="T326" s="7"/>
      <c r="U326" s="7"/>
      <c r="V326" s="7"/>
      <c r="W326" s="7"/>
      <c r="X326" s="7">
        <f t="shared" si="14"/>
        <v>24</v>
      </c>
      <c r="Y326" s="38">
        <f t="shared" si="17"/>
        <v>4.8</v>
      </c>
      <c r="Z326" s="32">
        <v>1</v>
      </c>
      <c r="AA326" s="28"/>
      <c r="AB326" s="28">
        <f>+COUNTIFS(Causales[Causal Homologada],Causales[[#This Row],[Causal Homologada]])</f>
        <v>30</v>
      </c>
      <c r="AC326" s="28"/>
      <c r="AD326" s="28">
        <f>+COUNTIFS(Causales[Causal Homologada],Causales[[#This Row],[Causal Homologada]],Causales[Ranking],1,Causales[Dinámica],Causales[[#This Row],[Dinámica]])</f>
        <v>7</v>
      </c>
      <c r="AE326" s="28">
        <f>+COUNTIFS(Causales[Causal Homologada],Causales[[#This Row],[Causal Homologada]],Causales[Ranking],2,Causales[Dinámica],Causales[[#This Row],[Dinámica]])</f>
        <v>9</v>
      </c>
      <c r="AF326" s="28">
        <f>+Causales[[#This Row],[Conteo Rank]]*1+Causales[[#This Row],[Conteo Rank2]]*0.5</f>
        <v>11.5</v>
      </c>
      <c r="AG326" s="28">
        <f>+Causales[[#This Row],[Conteo Rank 1+2]]*0.8+Causales[[#This Row],[Puntaje Total]]*0.2</f>
        <v>14.000000000000002</v>
      </c>
      <c r="AH326" s="28">
        <f>+_xlfn.PERCENTRANK.INC(Causales[Puntaje Ponderado],Causales[[#This Row],[Puntaje Ponderado]],3)</f>
        <v>0.83599999999999997</v>
      </c>
      <c r="AI326" s="49" t="str">
        <f>+VLOOKUP(M326,Homolgacion9[[Causal Homologada]:[Driver]],2,0)</f>
        <v>Manejo y uso insustentable de las tierras para producción agrícola</v>
      </c>
      <c r="AJ326" s="2" t="str">
        <f t="shared" si="15"/>
        <v>Muy Alta</v>
      </c>
    </row>
    <row r="327" spans="2:36" x14ac:dyDescent="0.2">
      <c r="B327" s="1" t="s">
        <v>47</v>
      </c>
      <c r="C327" s="1" t="s">
        <v>36</v>
      </c>
      <c r="D327" s="1" t="str">
        <f>+VLOOKUP(F327,'DIV REGIONAL'!$F$4:$H$37,2,0)</f>
        <v>SURESTE</v>
      </c>
      <c r="E327" s="1" t="str">
        <f>+VLOOKUP(F327,'DIV REGIONAL'!$F$4:$H$37,3,0)</f>
        <v>IX. HIGUAMO</v>
      </c>
      <c r="F327" s="1" t="s">
        <v>152</v>
      </c>
      <c r="G327" s="2">
        <v>5</v>
      </c>
      <c r="H327" s="1" t="s">
        <v>54</v>
      </c>
      <c r="I327" s="46" t="s">
        <v>863</v>
      </c>
      <c r="J327" s="2">
        <v>5</v>
      </c>
      <c r="K327" s="1" t="s">
        <v>3</v>
      </c>
      <c r="L327" s="1" t="s">
        <v>5</v>
      </c>
      <c r="M327" s="10" t="str">
        <f>+VLOOKUP(L327,Homolgacion9[[Causal]:[Causal Homologada]],2,0)</f>
        <v>Agricultura migratoria/subsistencia</v>
      </c>
      <c r="N327" s="47" t="str">
        <f>+Causales[[#This Row],[Provincia]]&amp;Causales[[#This Row],[Dinámica]]&amp;Causales[[#This Row],[Causal Homologada]]</f>
        <v>Monte PlataDeforestaciónAgricultura migratoria/subsistencia</v>
      </c>
      <c r="O327" s="8">
        <v>3</v>
      </c>
      <c r="P327" s="8">
        <v>5</v>
      </c>
      <c r="Q327" s="8">
        <v>4</v>
      </c>
      <c r="R327" s="8">
        <v>4</v>
      </c>
      <c r="S327" s="8">
        <v>4</v>
      </c>
      <c r="T327" s="8"/>
      <c r="U327" s="8"/>
      <c r="V327" s="8"/>
      <c r="W327" s="8"/>
      <c r="X327" s="8">
        <f t="shared" si="14"/>
        <v>20</v>
      </c>
      <c r="Y327" s="39">
        <f t="shared" si="17"/>
        <v>4</v>
      </c>
      <c r="Z327" s="34">
        <v>3</v>
      </c>
      <c r="AA327" s="28"/>
      <c r="AB327" s="28">
        <f>+COUNTIFS(Causales[Causal Homologada],Causales[[#This Row],[Causal Homologada]])</f>
        <v>37</v>
      </c>
      <c r="AC327" s="28"/>
      <c r="AD327" s="28">
        <f>+COUNTIFS(Causales[Causal Homologada],Causales[[#This Row],[Causal Homologada]],Causales[Ranking],1,Causales[Dinámica],Causales[[#This Row],[Dinámica]])</f>
        <v>3</v>
      </c>
      <c r="AE327" s="28">
        <f>+COUNTIFS(Causales[Causal Homologada],Causales[[#This Row],[Causal Homologada]],Causales[Ranking],2,Causales[Dinámica],Causales[[#This Row],[Dinámica]])</f>
        <v>11</v>
      </c>
      <c r="AF327" s="28">
        <f>+Causales[[#This Row],[Conteo Rank]]*1+Causales[[#This Row],[Conteo Rank2]]*0.5</f>
        <v>8.5</v>
      </c>
      <c r="AG327" s="28">
        <f>+Causales[[#This Row],[Conteo Rank 1+2]]*0.8+Causales[[#This Row],[Puntaje Total]]*0.2</f>
        <v>10.8</v>
      </c>
      <c r="AH327" s="28">
        <f>+_xlfn.PERCENTRANK.INC(Causales[Puntaje Ponderado],Causales[[#This Row],[Puntaje Ponderado]],3)</f>
        <v>0.51600000000000001</v>
      </c>
      <c r="AI327" s="49" t="str">
        <f>+VLOOKUP(M327,Homolgacion9[[Causal Homologada]:[Driver]],2,0)</f>
        <v>Manejo y uso insustentable de las tierras para producción agrícola</v>
      </c>
      <c r="AJ327" s="2" t="str">
        <f t="shared" si="15"/>
        <v>Media</v>
      </c>
    </row>
    <row r="328" spans="2:36" x14ac:dyDescent="0.2">
      <c r="B328" s="1" t="s">
        <v>47</v>
      </c>
      <c r="C328" s="1" t="s">
        <v>36</v>
      </c>
      <c r="D328" s="1" t="str">
        <f>+VLOOKUP(F328,'DIV REGIONAL'!$F$4:$H$37,2,0)</f>
        <v>SURESTE</v>
      </c>
      <c r="E328" s="1" t="str">
        <f>+VLOOKUP(F328,'DIV REGIONAL'!$F$4:$H$37,3,0)</f>
        <v>IX. HIGUAMO</v>
      </c>
      <c r="F328" s="1" t="s">
        <v>152</v>
      </c>
      <c r="G328" s="2">
        <v>5</v>
      </c>
      <c r="H328" s="1" t="s">
        <v>54</v>
      </c>
      <c r="I328" s="46" t="s">
        <v>863</v>
      </c>
      <c r="J328" s="2">
        <v>5</v>
      </c>
      <c r="K328" s="1" t="s">
        <v>3</v>
      </c>
      <c r="L328" s="1" t="s">
        <v>6</v>
      </c>
      <c r="M328" s="10" t="str">
        <f>+VLOOKUP(L328,Homolgacion9[[Causal]:[Causal Homologada]],2,0)</f>
        <v xml:space="preserve">Tala Ilegal de Bosque Natural </v>
      </c>
      <c r="N328" s="47" t="str">
        <f>+Causales[[#This Row],[Provincia]]&amp;Causales[[#This Row],[Dinámica]]&amp;Causales[[#This Row],[Causal Homologada]]</f>
        <v xml:space="preserve">Monte PlataDeforestaciónTala Ilegal de Bosque Natural </v>
      </c>
      <c r="O328" s="8">
        <v>3</v>
      </c>
      <c r="P328" s="8">
        <v>5</v>
      </c>
      <c r="Q328" s="8">
        <v>4</v>
      </c>
      <c r="R328" s="8">
        <v>4</v>
      </c>
      <c r="S328" s="8">
        <v>4</v>
      </c>
      <c r="T328" s="8"/>
      <c r="U328" s="8"/>
      <c r="V328" s="8"/>
      <c r="W328" s="8"/>
      <c r="X328" s="8">
        <f t="shared" ref="X328:X391" si="18">IF(SUM(O328:W328)=0,"",SUM(O328:W328))</f>
        <v>20</v>
      </c>
      <c r="Y328" s="39">
        <f t="shared" si="17"/>
        <v>4</v>
      </c>
      <c r="Z328" s="34">
        <v>3</v>
      </c>
      <c r="AA328" s="28"/>
      <c r="AB328" s="28">
        <f>+COUNTIFS(Causales[Causal Homologada],Causales[[#This Row],[Causal Homologada]])</f>
        <v>34</v>
      </c>
      <c r="AC328" s="28"/>
      <c r="AD328" s="28">
        <f>+COUNTIFS(Causales[Causal Homologada],Causales[[#This Row],[Causal Homologada]],Causales[Ranking],1,Causales[Dinámica],Causales[[#This Row],[Dinámica]])</f>
        <v>10</v>
      </c>
      <c r="AE328" s="28">
        <f>+COUNTIFS(Causales[Causal Homologada],Causales[[#This Row],[Causal Homologada]],Causales[Ranking],2,Causales[Dinámica],Causales[[#This Row],[Dinámica]])</f>
        <v>3</v>
      </c>
      <c r="AF328" s="28">
        <f>+Causales[[#This Row],[Conteo Rank]]*1+Causales[[#This Row],[Conteo Rank2]]*0.5</f>
        <v>11.5</v>
      </c>
      <c r="AG328" s="28">
        <f>+Causales[[#This Row],[Conteo Rank 1+2]]*0.8+Causales[[#This Row],[Puntaje Total]]*0.2</f>
        <v>13.200000000000001</v>
      </c>
      <c r="AH328" s="28">
        <f>+_xlfn.PERCENTRANK.INC(Causales[Puntaje Ponderado],Causales[[#This Row],[Puntaje Ponderado]],3)</f>
        <v>0.77200000000000002</v>
      </c>
      <c r="AI328" s="49" t="str">
        <f>+VLOOKUP(M328,Homolgacion9[[Causal Homologada]:[Driver]],2,0)</f>
        <v>Manejo y uso insustentable de las tierras forestales</v>
      </c>
      <c r="AJ328" s="2" t="str">
        <f t="shared" si="15"/>
        <v>Alta</v>
      </c>
    </row>
    <row r="329" spans="2:36" x14ac:dyDescent="0.2">
      <c r="B329" s="1" t="s">
        <v>47</v>
      </c>
      <c r="C329" s="1" t="s">
        <v>36</v>
      </c>
      <c r="D329" s="1" t="str">
        <f>+VLOOKUP(F329,'DIV REGIONAL'!$F$4:$H$37,2,0)</f>
        <v>SURESTE</v>
      </c>
      <c r="E329" s="1" t="str">
        <f>+VLOOKUP(F329,'DIV REGIONAL'!$F$4:$H$37,3,0)</f>
        <v>IX. HIGUAMO</v>
      </c>
      <c r="F329" s="1" t="s">
        <v>152</v>
      </c>
      <c r="G329" s="2">
        <v>5</v>
      </c>
      <c r="H329" s="1" t="s">
        <v>54</v>
      </c>
      <c r="I329" s="46" t="s">
        <v>863</v>
      </c>
      <c r="J329" s="2">
        <v>5</v>
      </c>
      <c r="K329" s="1" t="s">
        <v>3</v>
      </c>
      <c r="L329" s="1" t="s">
        <v>7</v>
      </c>
      <c r="M329" s="10" t="str">
        <f>+VLOOKUP(L329,Homolgacion9[[Causal]:[Causal Homologada]],2,0)</f>
        <v>Infraestructura</v>
      </c>
      <c r="N329" s="47" t="str">
        <f>+Causales[[#This Row],[Provincia]]&amp;Causales[[#This Row],[Dinámica]]&amp;Causales[[#This Row],[Causal Homologada]]</f>
        <v>Monte PlataDeforestaciónInfraestructura</v>
      </c>
      <c r="O329" s="8">
        <v>1</v>
      </c>
      <c r="P329" s="8">
        <v>2</v>
      </c>
      <c r="Q329" s="8">
        <v>2</v>
      </c>
      <c r="R329" s="8">
        <v>3</v>
      </c>
      <c r="S329" s="8">
        <v>5</v>
      </c>
      <c r="T329" s="8"/>
      <c r="U329" s="8"/>
      <c r="V329" s="8"/>
      <c r="W329" s="8"/>
      <c r="X329" s="8">
        <f t="shared" si="18"/>
        <v>13</v>
      </c>
      <c r="Y329" s="39">
        <f t="shared" si="17"/>
        <v>2.6</v>
      </c>
      <c r="Z329" s="34">
        <v>4</v>
      </c>
      <c r="AA329" s="28"/>
      <c r="AB329" s="28">
        <f>+COUNTIFS(Causales[Causal Homologada],Causales[[#This Row],[Causal Homologada]])</f>
        <v>27</v>
      </c>
      <c r="AC329" s="28"/>
      <c r="AD329" s="28">
        <f>+COUNTIFS(Causales[Causal Homologada],Causales[[#This Row],[Causal Homologada]],Causales[Ranking],1,Causales[Dinámica],Causales[[#This Row],[Dinámica]])</f>
        <v>0</v>
      </c>
      <c r="AE329" s="28">
        <f>+COUNTIFS(Causales[Causal Homologada],Causales[[#This Row],[Causal Homologada]],Causales[Ranking],2,Causales[Dinámica],Causales[[#This Row],[Dinámica]])</f>
        <v>1</v>
      </c>
      <c r="AF329" s="28">
        <f>+Causales[[#This Row],[Conteo Rank]]*1+Causales[[#This Row],[Conteo Rank2]]*0.5</f>
        <v>0.5</v>
      </c>
      <c r="AG329" s="28">
        <f>+Causales[[#This Row],[Conteo Rank 1+2]]*0.8+Causales[[#This Row],[Puntaje Total]]*0.2</f>
        <v>3</v>
      </c>
      <c r="AH329" s="28">
        <f>+_xlfn.PERCENTRANK.INC(Causales[Puntaje Ponderado],Causales[[#This Row],[Puntaje Ponderado]],3)</f>
        <v>0.08</v>
      </c>
      <c r="AI329" s="49" t="str">
        <f>+VLOOKUP(M329,Homolgacion9[[Causal Homologada]:[Driver]],2,0)</f>
        <v>Expansión de infraestructura productiva de tipo urbana, vial e industrial</v>
      </c>
      <c r="AJ329" s="2" t="str">
        <f t="shared" ref="AJ329:AJ392" si="19">+IF(AH329&lt;=$AO$12,$AM$12,IF(AH329&lt;=$AO$11,$AM$11,IF(AH329&lt;=$AO$10,$AM$10,IF(AH329&lt;=$AO$9,$AM$9,$AM$8))))</f>
        <v>Muy Baja</v>
      </c>
    </row>
    <row r="330" spans="2:36" x14ac:dyDescent="0.2">
      <c r="B330" s="1" t="s">
        <v>47</v>
      </c>
      <c r="C330" s="1" t="s">
        <v>36</v>
      </c>
      <c r="D330" s="1" t="str">
        <f>+VLOOKUP(F330,'DIV REGIONAL'!$F$4:$H$37,2,0)</f>
        <v>SURESTE</v>
      </c>
      <c r="E330" s="1" t="str">
        <f>+VLOOKUP(F330,'DIV REGIONAL'!$F$4:$H$37,3,0)</f>
        <v>IX. HIGUAMO</v>
      </c>
      <c r="F330" s="1" t="s">
        <v>152</v>
      </c>
      <c r="G330" s="2">
        <v>5</v>
      </c>
      <c r="H330" s="1" t="s">
        <v>54</v>
      </c>
      <c r="I330" s="46" t="s">
        <v>863</v>
      </c>
      <c r="J330" s="2">
        <v>5</v>
      </c>
      <c r="K330" s="1" t="s">
        <v>3</v>
      </c>
      <c r="L330" s="1" t="s">
        <v>60</v>
      </c>
      <c r="M330" s="10" t="str">
        <f>+VLOOKUP(L330,Homolgacion9[[Causal]:[Causal Homologada]],2,0)</f>
        <v>Ganadería Comercial</v>
      </c>
      <c r="N330" s="47" t="str">
        <f>+Causales[[#This Row],[Provincia]]&amp;Causales[[#This Row],[Dinámica]]&amp;Causales[[#This Row],[Causal Homologada]]</f>
        <v>Monte PlataDeforestaciónGanadería Comercial</v>
      </c>
      <c r="O330" s="8">
        <v>5</v>
      </c>
      <c r="P330" s="8">
        <v>4</v>
      </c>
      <c r="Q330" s="8">
        <v>4</v>
      </c>
      <c r="R330" s="8">
        <v>4</v>
      </c>
      <c r="S330" s="8">
        <v>4</v>
      </c>
      <c r="T330" s="8"/>
      <c r="U330" s="8"/>
      <c r="V330" s="8"/>
      <c r="W330" s="8"/>
      <c r="X330" s="8">
        <f t="shared" si="18"/>
        <v>21</v>
      </c>
      <c r="Y330" s="39">
        <f t="shared" si="17"/>
        <v>4.2</v>
      </c>
      <c r="Z330" s="34">
        <v>2</v>
      </c>
      <c r="AA330" s="28"/>
      <c r="AB330" s="28">
        <f>+COUNTIFS(Causales[Causal Homologada],Causales[[#This Row],[Causal Homologada]])</f>
        <v>28</v>
      </c>
      <c r="AC330" s="28"/>
      <c r="AD330" s="28">
        <f>+COUNTIFS(Causales[Causal Homologada],Causales[[#This Row],[Causal Homologada]],Causales[Ranking],1,Causales[Dinámica],Causales[[#This Row],[Dinámica]])</f>
        <v>11</v>
      </c>
      <c r="AE330" s="28">
        <f>+COUNTIFS(Causales[Causal Homologada],Causales[[#This Row],[Causal Homologada]],Causales[Ranking],2,Causales[Dinámica],Causales[[#This Row],[Dinámica]])</f>
        <v>3</v>
      </c>
      <c r="AF330" s="28">
        <f>+Causales[[#This Row],[Conteo Rank]]*1+Causales[[#This Row],[Conteo Rank2]]*0.5</f>
        <v>12.5</v>
      </c>
      <c r="AG330" s="28">
        <f>+Causales[[#This Row],[Conteo Rank 1+2]]*0.8+Causales[[#This Row],[Puntaje Total]]*0.2</f>
        <v>14.2</v>
      </c>
      <c r="AH330" s="28">
        <f>+_xlfn.PERCENTRANK.INC(Causales[Puntaje Ponderado],Causales[[#This Row],[Puntaje Ponderado]],3)</f>
        <v>0.84499999999999997</v>
      </c>
      <c r="AI330" s="49" t="str">
        <f>+VLOOKUP(M330,Homolgacion9[[Causal Homologada]:[Driver]],2,0)</f>
        <v>Manejo y uso insustentable de las tierras para producción ganadera</v>
      </c>
      <c r="AJ330" s="2" t="str">
        <f t="shared" si="19"/>
        <v>Muy Alta</v>
      </c>
    </row>
    <row r="331" spans="2:36" x14ac:dyDescent="0.2">
      <c r="B331" s="1" t="s">
        <v>47</v>
      </c>
      <c r="C331" s="1" t="s">
        <v>36</v>
      </c>
      <c r="D331" s="1" t="str">
        <f>+VLOOKUP(F331,'DIV REGIONAL'!$F$4:$H$37,2,0)</f>
        <v>SURESTE</v>
      </c>
      <c r="E331" s="1" t="str">
        <f>+VLOOKUP(F331,'DIV REGIONAL'!$F$4:$H$37,3,0)</f>
        <v>IX. HIGUAMO</v>
      </c>
      <c r="F331" s="1" t="s">
        <v>152</v>
      </c>
      <c r="G331" s="2">
        <v>5</v>
      </c>
      <c r="H331" s="1" t="s">
        <v>54</v>
      </c>
      <c r="I331" s="46" t="s">
        <v>863</v>
      </c>
      <c r="J331" s="2">
        <v>5</v>
      </c>
      <c r="K331" s="1" t="s">
        <v>3</v>
      </c>
      <c r="L331" s="1" t="s">
        <v>182</v>
      </c>
      <c r="M331" s="10" t="str">
        <f>+VLOOKUP(L331,Homolgacion9[[Causal]:[Causal Homologada]],2,0)</f>
        <v>Minería a cielo abierto</v>
      </c>
      <c r="N331" s="47" t="str">
        <f>+Causales[[#This Row],[Provincia]]&amp;Causales[[#This Row],[Dinámica]]&amp;Causales[[#This Row],[Causal Homologada]]</f>
        <v>Monte PlataDeforestaciónMinería a cielo abierto</v>
      </c>
      <c r="O331" s="8">
        <v>3</v>
      </c>
      <c r="P331" s="8">
        <v>4</v>
      </c>
      <c r="Q331" s="8">
        <v>4</v>
      </c>
      <c r="R331" s="8">
        <v>5</v>
      </c>
      <c r="S331" s="8">
        <v>5</v>
      </c>
      <c r="T331" s="8"/>
      <c r="U331" s="8"/>
      <c r="V331" s="8"/>
      <c r="W331" s="8"/>
      <c r="X331" s="8">
        <f t="shared" si="18"/>
        <v>21</v>
      </c>
      <c r="Y331" s="39">
        <f t="shared" si="17"/>
        <v>4.2</v>
      </c>
      <c r="Z331" s="34">
        <v>2</v>
      </c>
      <c r="AA331" s="28"/>
      <c r="AB331" s="28">
        <f>+COUNTIFS(Causales[Causal Homologada],Causales[[#This Row],[Causal Homologada]])</f>
        <v>24</v>
      </c>
      <c r="AC331" s="28"/>
      <c r="AD331" s="28">
        <f>+COUNTIFS(Causales[Causal Homologada],Causales[[#This Row],[Causal Homologada]],Causales[Ranking],1,Causales[Dinámica],Causales[[#This Row],[Dinámica]])</f>
        <v>4</v>
      </c>
      <c r="AE331" s="28">
        <f>+COUNTIFS(Causales[Causal Homologada],Causales[[#This Row],[Causal Homologada]],Causales[Ranking],2,Causales[Dinámica],Causales[[#This Row],[Dinámica]])</f>
        <v>3</v>
      </c>
      <c r="AF331" s="28">
        <f>+Causales[[#This Row],[Conteo Rank]]*1+Causales[[#This Row],[Conteo Rank2]]*0.5</f>
        <v>5.5</v>
      </c>
      <c r="AG331" s="28">
        <f>+Causales[[#This Row],[Conteo Rank 1+2]]*0.8+Causales[[#This Row],[Puntaje Total]]*0.2</f>
        <v>8.6000000000000014</v>
      </c>
      <c r="AH331" s="28">
        <f>+_xlfn.PERCENTRANK.INC(Causales[Puntaje Ponderado],Causales[[#This Row],[Puntaje Ponderado]],3)</f>
        <v>0.39500000000000002</v>
      </c>
      <c r="AI331" s="49" t="str">
        <f>+VLOOKUP(M331,Homolgacion9[[Causal Homologada]:[Driver]],2,0)</f>
        <v>Minería a cielo abierto</v>
      </c>
      <c r="AJ331" s="2" t="str">
        <f t="shared" si="19"/>
        <v>Baja</v>
      </c>
    </row>
    <row r="332" spans="2:36" x14ac:dyDescent="0.2">
      <c r="B332" s="1" t="s">
        <v>47</v>
      </c>
      <c r="C332" s="1" t="s">
        <v>36</v>
      </c>
      <c r="D332" s="1" t="str">
        <f>+VLOOKUP(F332,'DIV REGIONAL'!$F$4:$H$37,2,0)</f>
        <v>SURESTE</v>
      </c>
      <c r="E332" s="1" t="str">
        <f>+VLOOKUP(F332,'DIV REGIONAL'!$F$4:$H$37,3,0)</f>
        <v>IX. HIGUAMO</v>
      </c>
      <c r="F332" s="1" t="s">
        <v>152</v>
      </c>
      <c r="G332" s="2">
        <v>5</v>
      </c>
      <c r="H332" s="1" t="s">
        <v>54</v>
      </c>
      <c r="I332" s="46" t="s">
        <v>863</v>
      </c>
      <c r="J332" s="2">
        <v>5</v>
      </c>
      <c r="K332" s="1" t="s">
        <v>10</v>
      </c>
      <c r="L332" s="1" t="s">
        <v>14</v>
      </c>
      <c r="M332" s="10" t="str">
        <f>+VLOOKUP(L332,Homolgacion9[[Causal]:[Causal Homologada]],2,0)</f>
        <v>Planes de Manejo mal gestionados/mal ejecutados</v>
      </c>
      <c r="N332" s="47" t="str">
        <f>+Causales[[#This Row],[Provincia]]&amp;Causales[[#This Row],[Dinámica]]&amp;Causales[[#This Row],[Causal Homologada]]</f>
        <v>Monte PlataDegradaciónPlanes de Manejo mal gestionados/mal ejecutados</v>
      </c>
      <c r="O332" s="8">
        <v>4</v>
      </c>
      <c r="P332" s="8">
        <v>3</v>
      </c>
      <c r="Q332" s="8">
        <v>5</v>
      </c>
      <c r="R332" s="8">
        <v>5</v>
      </c>
      <c r="S332" s="8">
        <v>5</v>
      </c>
      <c r="T332" s="8"/>
      <c r="U332" s="8"/>
      <c r="V332" s="8"/>
      <c r="W332" s="8"/>
      <c r="X332" s="8">
        <f t="shared" si="18"/>
        <v>22</v>
      </c>
      <c r="Y332" s="39">
        <f t="shared" si="17"/>
        <v>4.4000000000000004</v>
      </c>
      <c r="Z332" s="34">
        <v>2</v>
      </c>
      <c r="AA332" s="28"/>
      <c r="AB332" s="28">
        <f>+COUNTIFS(Causales[Causal Homologada],Causales[[#This Row],[Causal Homologada]])</f>
        <v>33</v>
      </c>
      <c r="AC332" s="28"/>
      <c r="AD332" s="28">
        <f>+COUNTIFS(Causales[Causal Homologada],Causales[[#This Row],[Causal Homologada]],Causales[Ranking],1,Causales[Dinámica],Causales[[#This Row],[Dinámica]])</f>
        <v>9</v>
      </c>
      <c r="AE332" s="28">
        <f>+COUNTIFS(Causales[Causal Homologada],Causales[[#This Row],[Causal Homologada]],Causales[Ranking],2,Causales[Dinámica],Causales[[#This Row],[Dinámica]])</f>
        <v>4</v>
      </c>
      <c r="AF332" s="28">
        <f>+Causales[[#This Row],[Conteo Rank]]*1+Causales[[#This Row],[Conteo Rank2]]*0.5</f>
        <v>11</v>
      </c>
      <c r="AG332" s="28">
        <f>+Causales[[#This Row],[Conteo Rank 1+2]]*0.8+Causales[[#This Row],[Puntaje Total]]*0.2</f>
        <v>13.200000000000001</v>
      </c>
      <c r="AH332" s="28">
        <f>+_xlfn.PERCENTRANK.INC(Causales[Puntaje Ponderado],Causales[[#This Row],[Puntaje Ponderado]],3)</f>
        <v>0.77200000000000002</v>
      </c>
      <c r="AI332" s="49" t="str">
        <f>+VLOOKUP(M332,Homolgacion9[[Causal Homologada]:[Driver]],2,0)</f>
        <v>Manejo y uso insustentable de las tierras forestales</v>
      </c>
      <c r="AJ332" s="2" t="str">
        <f t="shared" si="19"/>
        <v>Alta</v>
      </c>
    </row>
    <row r="333" spans="2:36" x14ac:dyDescent="0.2">
      <c r="B333" s="1" t="s">
        <v>47</v>
      </c>
      <c r="C333" s="1" t="s">
        <v>36</v>
      </c>
      <c r="D333" s="1" t="str">
        <f>+VLOOKUP(F333,'DIV REGIONAL'!$F$4:$H$37,2,0)</f>
        <v>SURESTE</v>
      </c>
      <c r="E333" s="1" t="str">
        <f>+VLOOKUP(F333,'DIV REGIONAL'!$F$4:$H$37,3,0)</f>
        <v>IX. HIGUAMO</v>
      </c>
      <c r="F333" s="1" t="s">
        <v>152</v>
      </c>
      <c r="G333" s="2">
        <v>5</v>
      </c>
      <c r="H333" s="1" t="s">
        <v>54</v>
      </c>
      <c r="I333" s="46" t="s">
        <v>863</v>
      </c>
      <c r="J333" s="2">
        <v>5</v>
      </c>
      <c r="K333" s="1" t="s">
        <v>10</v>
      </c>
      <c r="L333" s="1" t="s">
        <v>11</v>
      </c>
      <c r="M333" s="10" t="str">
        <f>+VLOOKUP(L333,Homolgacion9[[Causal]:[Causal Homologada]],2,0)</f>
        <v>Incendios Mediana y Baja Intensidad</v>
      </c>
      <c r="N333" s="47" t="str">
        <f>+Causales[[#This Row],[Provincia]]&amp;Causales[[#This Row],[Dinámica]]&amp;Causales[[#This Row],[Causal Homologada]]</f>
        <v>Monte PlataDegradaciónIncendios Mediana y Baja Intensidad</v>
      </c>
      <c r="O333" s="8">
        <v>3</v>
      </c>
      <c r="P333" s="8">
        <v>3</v>
      </c>
      <c r="Q333" s="8">
        <v>4</v>
      </c>
      <c r="R333" s="8">
        <v>4</v>
      </c>
      <c r="S333" s="8">
        <v>4</v>
      </c>
      <c r="T333" s="8"/>
      <c r="U333" s="8"/>
      <c r="V333" s="8"/>
      <c r="W333" s="8"/>
      <c r="X333" s="8">
        <f t="shared" si="18"/>
        <v>18</v>
      </c>
      <c r="Y333" s="39">
        <f t="shared" si="17"/>
        <v>3.6</v>
      </c>
      <c r="Z333" s="34">
        <v>5</v>
      </c>
      <c r="AA333" s="28"/>
      <c r="AB333" s="28">
        <f>+COUNTIFS(Causales[Causal Homologada],Causales[[#This Row],[Causal Homologada]])</f>
        <v>30</v>
      </c>
      <c r="AC333" s="28"/>
      <c r="AD333" s="28">
        <f>+COUNTIFS(Causales[Causal Homologada],Causales[[#This Row],[Causal Homologada]],Causales[Ranking],1,Causales[Dinámica],Causales[[#This Row],[Dinámica]])</f>
        <v>1</v>
      </c>
      <c r="AE333" s="28">
        <f>+COUNTIFS(Causales[Causal Homologada],Causales[[#This Row],[Causal Homologada]],Causales[Ranking],2,Causales[Dinámica],Causales[[#This Row],[Dinámica]])</f>
        <v>7</v>
      </c>
      <c r="AF333" s="28">
        <f>+Causales[[#This Row],[Conteo Rank]]*1+Causales[[#This Row],[Conteo Rank2]]*0.5</f>
        <v>4.5</v>
      </c>
      <c r="AG333" s="28">
        <f>+Causales[[#This Row],[Conteo Rank 1+2]]*0.8+Causales[[#This Row],[Puntaje Total]]*0.2</f>
        <v>7.2</v>
      </c>
      <c r="AH333" s="28">
        <f>+_xlfn.PERCENTRANK.INC(Causales[Puntaje Ponderado],Causales[[#This Row],[Puntaje Ponderado]],3)</f>
        <v>0.34200000000000003</v>
      </c>
      <c r="AI333" s="49" t="str">
        <f>+VLOOKUP(M333,Homolgacion9[[Causal Homologada]:[Driver]],2,0)</f>
        <v>Incendios Forestales</v>
      </c>
      <c r="AJ333" s="2" t="str">
        <f t="shared" si="19"/>
        <v>Baja</v>
      </c>
    </row>
    <row r="334" spans="2:36" x14ac:dyDescent="0.2">
      <c r="B334" s="1" t="s">
        <v>47</v>
      </c>
      <c r="C334" s="1" t="s">
        <v>36</v>
      </c>
      <c r="D334" s="1" t="str">
        <f>+VLOOKUP(F334,'DIV REGIONAL'!$F$4:$H$37,2,0)</f>
        <v>SURESTE</v>
      </c>
      <c r="E334" s="1" t="str">
        <f>+VLOOKUP(F334,'DIV REGIONAL'!$F$4:$H$37,3,0)</f>
        <v>IX. HIGUAMO</v>
      </c>
      <c r="F334" s="1" t="s">
        <v>152</v>
      </c>
      <c r="G334" s="2">
        <v>5</v>
      </c>
      <c r="H334" s="1" t="s">
        <v>54</v>
      </c>
      <c r="I334" s="46" t="s">
        <v>863</v>
      </c>
      <c r="J334" s="2">
        <v>5</v>
      </c>
      <c r="K334" s="1" t="s">
        <v>10</v>
      </c>
      <c r="L334" s="1" t="s">
        <v>12</v>
      </c>
      <c r="M334" s="10" t="str">
        <f>+VLOOKUP(L334,Homolgacion9[[Causal]:[Causal Homologada]],2,0)</f>
        <v>Pastoreo de ganado en bosques</v>
      </c>
      <c r="N334" s="47" t="str">
        <f>+Causales[[#This Row],[Provincia]]&amp;Causales[[#This Row],[Dinámica]]&amp;Causales[[#This Row],[Causal Homologada]]</f>
        <v>Monte PlataDegradaciónPastoreo de ganado en bosques</v>
      </c>
      <c r="O334" s="8">
        <v>4</v>
      </c>
      <c r="P334" s="8">
        <v>4</v>
      </c>
      <c r="Q334" s="8">
        <v>5</v>
      </c>
      <c r="R334" s="8">
        <v>5</v>
      </c>
      <c r="S334" s="8">
        <v>5</v>
      </c>
      <c r="T334" s="8"/>
      <c r="U334" s="8"/>
      <c r="V334" s="8"/>
      <c r="W334" s="8"/>
      <c r="X334" s="8">
        <f t="shared" si="18"/>
        <v>23</v>
      </c>
      <c r="Y334" s="39">
        <f t="shared" si="17"/>
        <v>4.5999999999999996</v>
      </c>
      <c r="Z334" s="34">
        <v>1</v>
      </c>
      <c r="AA334" s="28"/>
      <c r="AB334" s="28">
        <f>+COUNTIFS(Causales[Causal Homologada],Causales[[#This Row],[Causal Homologada]])</f>
        <v>29</v>
      </c>
      <c r="AC334" s="28"/>
      <c r="AD334" s="28">
        <f>+COUNTIFS(Causales[Causal Homologada],Causales[[#This Row],[Causal Homologada]],Causales[Ranking],1,Causales[Dinámica],Causales[[#This Row],[Dinámica]])</f>
        <v>11</v>
      </c>
      <c r="AE334" s="28">
        <f>+COUNTIFS(Causales[Causal Homologada],Causales[[#This Row],[Causal Homologada]],Causales[Ranking],2,Causales[Dinámica],Causales[[#This Row],[Dinámica]])</f>
        <v>8</v>
      </c>
      <c r="AF334" s="28">
        <f>+Causales[[#This Row],[Conteo Rank]]*1+Causales[[#This Row],[Conteo Rank2]]*0.5</f>
        <v>15</v>
      </c>
      <c r="AG334" s="28">
        <f>+Causales[[#This Row],[Conteo Rank 1+2]]*0.8+Causales[[#This Row],[Puntaje Total]]*0.2</f>
        <v>16.600000000000001</v>
      </c>
      <c r="AH334" s="28">
        <f>+_xlfn.PERCENTRANK.INC(Causales[Puntaje Ponderado],Causales[[#This Row],[Puntaje Ponderado]],3)</f>
        <v>0.97499999999999998</v>
      </c>
      <c r="AI334" s="49" t="str">
        <f>+VLOOKUP(M334,Homolgacion9[[Causal Homologada]:[Driver]],2,0)</f>
        <v>Manejo y uso insustentable de las tierras para producción ganadera</v>
      </c>
      <c r="AJ334" s="2" t="str">
        <f t="shared" si="19"/>
        <v>Muy Alta</v>
      </c>
    </row>
    <row r="335" spans="2:36" x14ac:dyDescent="0.2">
      <c r="B335" s="1" t="s">
        <v>47</v>
      </c>
      <c r="C335" s="1" t="s">
        <v>36</v>
      </c>
      <c r="D335" s="1" t="str">
        <f>+VLOOKUP(F335,'DIV REGIONAL'!$F$4:$H$37,2,0)</f>
        <v>SURESTE</v>
      </c>
      <c r="E335" s="1" t="str">
        <f>+VLOOKUP(F335,'DIV REGIONAL'!$F$4:$H$37,3,0)</f>
        <v>IX. HIGUAMO</v>
      </c>
      <c r="F335" s="1" t="s">
        <v>152</v>
      </c>
      <c r="G335" s="2">
        <v>5</v>
      </c>
      <c r="H335" s="1" t="s">
        <v>54</v>
      </c>
      <c r="I335" s="46" t="s">
        <v>863</v>
      </c>
      <c r="J335" s="2">
        <v>5</v>
      </c>
      <c r="K335" s="1" t="s">
        <v>10</v>
      </c>
      <c r="L335" s="1" t="s">
        <v>13</v>
      </c>
      <c r="M335" s="10" t="str">
        <f>+VLOOKUP(L335,Homolgacion9[[Causal]:[Causal Homologada]],2,0)</f>
        <v>Extracción de Madera Leña/Carbón</v>
      </c>
      <c r="N335" s="47" t="str">
        <f>+Causales[[#This Row],[Provincia]]&amp;Causales[[#This Row],[Dinámica]]&amp;Causales[[#This Row],[Causal Homologada]]</f>
        <v>Monte PlataDegradaciónExtracción de Madera Leña/Carbón</v>
      </c>
      <c r="O335" s="8">
        <v>5</v>
      </c>
      <c r="P335" s="8">
        <v>5</v>
      </c>
      <c r="Q335" s="8">
        <v>4</v>
      </c>
      <c r="R335" s="8">
        <v>4</v>
      </c>
      <c r="S335" s="8">
        <v>4</v>
      </c>
      <c r="T335" s="8"/>
      <c r="U335" s="8"/>
      <c r="V335" s="8"/>
      <c r="W335" s="8"/>
      <c r="X335" s="8">
        <f t="shared" si="18"/>
        <v>22</v>
      </c>
      <c r="Y335" s="39">
        <f t="shared" si="17"/>
        <v>4.4000000000000004</v>
      </c>
      <c r="Z335" s="34">
        <v>2</v>
      </c>
      <c r="AA335" s="28"/>
      <c r="AB335" s="28">
        <f>+COUNTIFS(Causales[Causal Homologada],Causales[[#This Row],[Causal Homologada]])</f>
        <v>31</v>
      </c>
      <c r="AC335" s="28"/>
      <c r="AD335" s="28">
        <f>+COUNTIFS(Causales[Causal Homologada],Causales[[#This Row],[Causal Homologada]],Causales[Ranking],1,Causales[Dinámica],Causales[[#This Row],[Dinámica]])</f>
        <v>10</v>
      </c>
      <c r="AE335" s="28">
        <f>+COUNTIFS(Causales[Causal Homologada],Causales[[#This Row],[Causal Homologada]],Causales[Ranking],2,Causales[Dinámica],Causales[[#This Row],[Dinámica]])</f>
        <v>9</v>
      </c>
      <c r="AF335" s="28">
        <f>+Causales[[#This Row],[Conteo Rank]]*1+Causales[[#This Row],[Conteo Rank2]]*0.5</f>
        <v>14.5</v>
      </c>
      <c r="AG335" s="28">
        <f>+Causales[[#This Row],[Conteo Rank 1+2]]*0.8+Causales[[#This Row],[Puntaje Total]]*0.2</f>
        <v>16</v>
      </c>
      <c r="AH335" s="28">
        <f>+_xlfn.PERCENTRANK.INC(Causales[Puntaje Ponderado],Causales[[#This Row],[Puntaje Ponderado]],3)</f>
        <v>0.96199999999999997</v>
      </c>
      <c r="AI335" s="49" t="str">
        <f>+VLOOKUP(M335,Homolgacion9[[Causal Homologada]:[Driver]],2,0)</f>
        <v>Manejo y uso insustentable de las tierras forestales</v>
      </c>
      <c r="AJ335" s="2" t="str">
        <f t="shared" si="19"/>
        <v>Muy Alta</v>
      </c>
    </row>
    <row r="336" spans="2:36" x14ac:dyDescent="0.2">
      <c r="B336" s="1" t="s">
        <v>47</v>
      </c>
      <c r="C336" s="1" t="s">
        <v>36</v>
      </c>
      <c r="D336" s="1" t="str">
        <f>+VLOOKUP(F336,'DIV REGIONAL'!$F$4:$H$37,2,0)</f>
        <v>SURESTE</v>
      </c>
      <c r="E336" s="1" t="str">
        <f>+VLOOKUP(F336,'DIV REGIONAL'!$F$4:$H$37,3,0)</f>
        <v>IX. HIGUAMO</v>
      </c>
      <c r="F336" s="1" t="s">
        <v>152</v>
      </c>
      <c r="G336" s="2">
        <v>5</v>
      </c>
      <c r="H336" s="1" t="s">
        <v>54</v>
      </c>
      <c r="I336" s="46" t="s">
        <v>863</v>
      </c>
      <c r="J336" s="2">
        <v>5</v>
      </c>
      <c r="K336" s="1" t="s">
        <v>10</v>
      </c>
      <c r="L336" s="1" t="s">
        <v>183</v>
      </c>
      <c r="M336" s="10" t="str">
        <f>+VLOOKUP(L336,Homolgacion9[[Causal]:[Causal Homologada]],2,0)</f>
        <v>Otras Causas Misceláneas</v>
      </c>
      <c r="N336" s="47" t="str">
        <f>+Causales[[#This Row],[Provincia]]&amp;Causales[[#This Row],[Dinámica]]&amp;Causales[[#This Row],[Causal Homologada]]</f>
        <v>Monte PlataDegradaciónOtras Causas Misceláneas</v>
      </c>
      <c r="O336" s="8">
        <v>5</v>
      </c>
      <c r="P336" s="8">
        <v>4</v>
      </c>
      <c r="Q336" s="8">
        <v>4</v>
      </c>
      <c r="R336" s="8">
        <v>3</v>
      </c>
      <c r="S336" s="8">
        <v>3</v>
      </c>
      <c r="T336" s="8"/>
      <c r="U336" s="8"/>
      <c r="V336" s="8"/>
      <c r="W336" s="8"/>
      <c r="X336" s="8">
        <f t="shared" si="18"/>
        <v>19</v>
      </c>
      <c r="Y336" s="39">
        <f t="shared" si="17"/>
        <v>3.8</v>
      </c>
      <c r="Z336" s="34">
        <v>4</v>
      </c>
      <c r="AA336" s="28"/>
      <c r="AB336" s="28">
        <f>+COUNTIFS(Causales[Causal Homologada],Causales[[#This Row],[Causal Homologada]])</f>
        <v>13</v>
      </c>
      <c r="AC336" s="28"/>
      <c r="AD336" s="28">
        <f>+COUNTIFS(Causales[Causal Homologada],Causales[[#This Row],[Causal Homologada]],Causales[Ranking],1,Causales[Dinámica],Causales[[#This Row],[Dinámica]])</f>
        <v>0</v>
      </c>
      <c r="AE336" s="28">
        <f>+COUNTIFS(Causales[Causal Homologada],Causales[[#This Row],[Causal Homologada]],Causales[Ranking],2,Causales[Dinámica],Causales[[#This Row],[Dinámica]])</f>
        <v>0</v>
      </c>
      <c r="AF336" s="28">
        <f>+Causales[[#This Row],[Conteo Rank]]*1+Causales[[#This Row],[Conteo Rank2]]*0.5</f>
        <v>0</v>
      </c>
      <c r="AG336" s="28">
        <f>+Causales[[#This Row],[Conteo Rank 1+2]]*0.8+Causales[[#This Row],[Puntaje Total]]*0.2</f>
        <v>3.8000000000000003</v>
      </c>
      <c r="AH336" s="28">
        <f>+_xlfn.PERCENTRANK.INC(Causales[Puntaje Ponderado],Causales[[#This Row],[Puntaje Ponderado]],3)</f>
        <v>0.13200000000000001</v>
      </c>
      <c r="AI336" s="49" t="str">
        <f>+VLOOKUP(M336,Homolgacion9[[Causal Homologada]:[Driver]],2,0)</f>
        <v>Débil Educación Ambiental</v>
      </c>
      <c r="AJ336" s="2" t="str">
        <f t="shared" si="19"/>
        <v>Muy Baja</v>
      </c>
    </row>
    <row r="337" spans="2:36" x14ac:dyDescent="0.2">
      <c r="B337" s="1" t="s">
        <v>47</v>
      </c>
      <c r="C337" s="1" t="s">
        <v>36</v>
      </c>
      <c r="D337" s="1" t="str">
        <f>+VLOOKUP(F337,'DIV REGIONAL'!$F$4:$H$37,2,0)</f>
        <v>SURESTE</v>
      </c>
      <c r="E337" s="1" t="str">
        <f>+VLOOKUP(F337,'DIV REGIONAL'!$F$4:$H$37,3,0)</f>
        <v>IX. HIGUAMO</v>
      </c>
      <c r="F337" s="1" t="s">
        <v>152</v>
      </c>
      <c r="G337" s="2">
        <v>5</v>
      </c>
      <c r="H337" s="1" t="s">
        <v>54</v>
      </c>
      <c r="I337" s="46" t="s">
        <v>863</v>
      </c>
      <c r="J337" s="2">
        <v>5</v>
      </c>
      <c r="K337" s="1" t="s">
        <v>10</v>
      </c>
      <c r="L337" s="1" t="s">
        <v>184</v>
      </c>
      <c r="M337" s="10" t="str">
        <f>+VLOOKUP(L337,Homolgacion9[[Causal]:[Causal Homologada]],2,0)</f>
        <v>Extracción Productos Forestales Madereros</v>
      </c>
      <c r="N337" s="47" t="str">
        <f>+Causales[[#This Row],[Provincia]]&amp;Causales[[#This Row],[Dinámica]]&amp;Causales[[#This Row],[Causal Homologada]]</f>
        <v>Monte PlataDegradaciónExtracción Productos Forestales Madereros</v>
      </c>
      <c r="O337" s="8">
        <v>3</v>
      </c>
      <c r="P337" s="8">
        <v>4</v>
      </c>
      <c r="Q337" s="8">
        <v>4</v>
      </c>
      <c r="R337" s="8">
        <v>5</v>
      </c>
      <c r="S337" s="8">
        <v>5</v>
      </c>
      <c r="T337" s="8"/>
      <c r="U337" s="8"/>
      <c r="V337" s="8"/>
      <c r="W337" s="8"/>
      <c r="X337" s="8">
        <f t="shared" si="18"/>
        <v>21</v>
      </c>
      <c r="Y337" s="39">
        <f t="shared" si="17"/>
        <v>4.2</v>
      </c>
      <c r="Z337" s="34">
        <v>3</v>
      </c>
      <c r="AA337" s="28"/>
      <c r="AB337" s="28">
        <f>+COUNTIFS(Causales[Causal Homologada],Causales[[#This Row],[Causal Homologada]])</f>
        <v>3</v>
      </c>
      <c r="AC337" s="28"/>
      <c r="AD337" s="28">
        <f>+COUNTIFS(Causales[Causal Homologada],Causales[[#This Row],[Causal Homologada]],Causales[Ranking],1,Causales[Dinámica],Causales[[#This Row],[Dinámica]])</f>
        <v>1</v>
      </c>
      <c r="AE337" s="28">
        <f>+COUNTIFS(Causales[Causal Homologada],Causales[[#This Row],[Causal Homologada]],Causales[Ranking],2,Causales[Dinámica],Causales[[#This Row],[Dinámica]])</f>
        <v>0</v>
      </c>
      <c r="AF337" s="28">
        <f>+Causales[[#This Row],[Conteo Rank]]*1+Causales[[#This Row],[Conteo Rank2]]*0.5</f>
        <v>1</v>
      </c>
      <c r="AG337" s="28">
        <f>+Causales[[#This Row],[Conteo Rank 1+2]]*0.8+Causales[[#This Row],[Puntaje Total]]*0.2</f>
        <v>5</v>
      </c>
      <c r="AH337" s="28">
        <f>+_xlfn.PERCENTRANK.INC(Causales[Puntaje Ponderado],Causales[[#This Row],[Puntaje Ponderado]],3)</f>
        <v>0.20799999999999999</v>
      </c>
      <c r="AI337" s="49" t="str">
        <f>+VLOOKUP(M337,Homolgacion9[[Causal Homologada]:[Driver]],2,0)</f>
        <v>Manejo y uso insustentable de las tierras forestales</v>
      </c>
      <c r="AJ337" s="2" t="str">
        <f t="shared" si="19"/>
        <v>Baja</v>
      </c>
    </row>
    <row r="338" spans="2:36" x14ac:dyDescent="0.2">
      <c r="B338" s="1" t="s">
        <v>47</v>
      </c>
      <c r="C338" s="1" t="s">
        <v>36</v>
      </c>
      <c r="D338" s="1" t="str">
        <f>+VLOOKUP(F338,'DIV REGIONAL'!$F$4:$H$37,2,0)</f>
        <v>SURESTE</v>
      </c>
      <c r="E338" s="1" t="str">
        <f>+VLOOKUP(F338,'DIV REGIONAL'!$F$4:$H$37,3,0)</f>
        <v>IX. HIGUAMO</v>
      </c>
      <c r="F338" s="1" t="s">
        <v>152</v>
      </c>
      <c r="G338" s="2">
        <v>5</v>
      </c>
      <c r="H338" s="1" t="s">
        <v>54</v>
      </c>
      <c r="I338" s="46" t="s">
        <v>863</v>
      </c>
      <c r="J338" s="2">
        <v>5</v>
      </c>
      <c r="K338" s="1" t="s">
        <v>15</v>
      </c>
      <c r="L338" s="1" t="s">
        <v>16</v>
      </c>
      <c r="M338" s="10" t="str">
        <f>+VLOOKUP(L338,Homolgacion9[[Causal]:[Causal Homologada]],2,0)</f>
        <v>Debilidad en la Institucionalidad Forestal</v>
      </c>
      <c r="N338" s="47" t="str">
        <f>+Causales[[#This Row],[Provincia]]&amp;Causales[[#This Row],[Dinámica]]&amp;Causales[[#This Row],[Causal Homologada]]</f>
        <v>Monte PlataCausas IndirectasDebilidad en la Institucionalidad Forestal</v>
      </c>
      <c r="O338" s="8">
        <v>4</v>
      </c>
      <c r="P338" s="8">
        <v>5</v>
      </c>
      <c r="Q338" s="8">
        <v>5</v>
      </c>
      <c r="R338" s="8">
        <v>5</v>
      </c>
      <c r="S338" s="8">
        <v>5</v>
      </c>
      <c r="T338" s="8"/>
      <c r="U338" s="8"/>
      <c r="V338" s="8"/>
      <c r="W338" s="8"/>
      <c r="X338" s="8">
        <f t="shared" si="18"/>
        <v>24</v>
      </c>
      <c r="Y338" s="39">
        <f t="shared" si="17"/>
        <v>4.8</v>
      </c>
      <c r="Z338" s="35">
        <v>1</v>
      </c>
      <c r="AA338" s="28"/>
      <c r="AB338" s="28">
        <f>+COUNTIFS(Causales[Causal Homologada],Causales[[#This Row],[Causal Homologada]])</f>
        <v>37</v>
      </c>
      <c r="AC338" s="28"/>
      <c r="AD338" s="28">
        <f>+COUNTIFS(Causales[Causal Homologada],Causales[[#This Row],[Causal Homologada]],Causales[Ranking],1,Causales[Dinámica],Causales[[#This Row],[Dinámica]])</f>
        <v>8</v>
      </c>
      <c r="AE338" s="28">
        <f>+COUNTIFS(Causales[Causal Homologada],Causales[[#This Row],[Causal Homologada]],Causales[Ranking],2,Causales[Dinámica],Causales[[#This Row],[Dinámica]])</f>
        <v>4</v>
      </c>
      <c r="AF338" s="28">
        <f>+Causales[[#This Row],[Conteo Rank]]*1+Causales[[#This Row],[Conteo Rank2]]*0.5</f>
        <v>10</v>
      </c>
      <c r="AG338" s="28">
        <f>+Causales[[#This Row],[Conteo Rank 1+2]]*0.8+Causales[[#This Row],[Puntaje Total]]*0.2</f>
        <v>12.8</v>
      </c>
      <c r="AH338" s="28">
        <f>+_xlfn.PERCENTRANK.INC(Causales[Puntaje Ponderado],Causales[[#This Row],[Puntaje Ponderado]],3)</f>
        <v>0.69299999999999995</v>
      </c>
      <c r="AI338" s="49" t="str">
        <f>+VLOOKUP(M338,Homolgacion9[[Causal Homologada]:[Driver]],2,0)</f>
        <v>Debilidad institucional para la gestión forestal y ausencia de ley sectorial forestal y otras leyes asociadas a la gestión del sector</v>
      </c>
      <c r="AJ338" s="2" t="str">
        <f t="shared" si="19"/>
        <v>Alta</v>
      </c>
    </row>
    <row r="339" spans="2:36" x14ac:dyDescent="0.2">
      <c r="B339" s="1" t="s">
        <v>47</v>
      </c>
      <c r="C339" s="1" t="s">
        <v>36</v>
      </c>
      <c r="D339" s="1" t="str">
        <f>+VLOOKUP(F339,'DIV REGIONAL'!$F$4:$H$37,2,0)</f>
        <v>SURESTE</v>
      </c>
      <c r="E339" s="1" t="str">
        <f>+VLOOKUP(F339,'DIV REGIONAL'!$F$4:$H$37,3,0)</f>
        <v>IX. HIGUAMO</v>
      </c>
      <c r="F339" s="1" t="s">
        <v>152</v>
      </c>
      <c r="G339" s="2">
        <v>5</v>
      </c>
      <c r="H339" s="1" t="s">
        <v>54</v>
      </c>
      <c r="I339" s="46" t="s">
        <v>863</v>
      </c>
      <c r="J339" s="2">
        <v>5</v>
      </c>
      <c r="K339" s="1" t="s">
        <v>15</v>
      </c>
      <c r="L339" s="1" t="s">
        <v>17</v>
      </c>
      <c r="M339" s="10" t="str">
        <f>+VLOOKUP(L339,Homolgacion9[[Causal]:[Causal Homologada]],2,0)</f>
        <v>Debilidad en las Políticas Públicas</v>
      </c>
      <c r="N339" s="47" t="str">
        <f>+Causales[[#This Row],[Provincia]]&amp;Causales[[#This Row],[Dinámica]]&amp;Causales[[#This Row],[Causal Homologada]]</f>
        <v>Monte PlataCausas IndirectasDebilidad en las Políticas Públicas</v>
      </c>
      <c r="O339" s="8">
        <v>4</v>
      </c>
      <c r="P339" s="8">
        <v>5</v>
      </c>
      <c r="Q339" s="8">
        <v>5</v>
      </c>
      <c r="R339" s="8">
        <v>5</v>
      </c>
      <c r="S339" s="8">
        <v>5</v>
      </c>
      <c r="T339" s="8"/>
      <c r="U339" s="8"/>
      <c r="V339" s="8"/>
      <c r="W339" s="8"/>
      <c r="X339" s="8">
        <f t="shared" si="18"/>
        <v>24</v>
      </c>
      <c r="Y339" s="39">
        <f t="shared" si="17"/>
        <v>4.8</v>
      </c>
      <c r="Z339" s="35">
        <v>1</v>
      </c>
      <c r="AA339" s="28"/>
      <c r="AB339" s="28">
        <f>+COUNTIFS(Causales[Causal Homologada],Causales[[#This Row],[Causal Homologada]])</f>
        <v>50</v>
      </c>
      <c r="AC339" s="28"/>
      <c r="AD339" s="28">
        <f>+COUNTIFS(Causales[Causal Homologada],Causales[[#This Row],[Causal Homologada]],Causales[Ranking],1,Causales[Dinámica],Causales[[#This Row],[Dinámica]])</f>
        <v>8</v>
      </c>
      <c r="AE339" s="28">
        <f>+COUNTIFS(Causales[Causal Homologada],Causales[[#This Row],[Causal Homologada]],Causales[Ranking],2,Causales[Dinámica],Causales[[#This Row],[Dinámica]])</f>
        <v>8</v>
      </c>
      <c r="AF339" s="28">
        <f>+Causales[[#This Row],[Conteo Rank]]*1+Causales[[#This Row],[Conteo Rank2]]*0.5</f>
        <v>12</v>
      </c>
      <c r="AG339" s="28">
        <f>+Causales[[#This Row],[Conteo Rank 1+2]]*0.8+Causales[[#This Row],[Puntaje Total]]*0.2</f>
        <v>14.400000000000002</v>
      </c>
      <c r="AH339" s="28">
        <f>+_xlfn.PERCENTRANK.INC(Causales[Puntaje Ponderado],Causales[[#This Row],[Puntaje Ponderado]],3)</f>
        <v>0.873</v>
      </c>
      <c r="AI339" s="49" t="str">
        <f>+VLOOKUP(M339,Homolgacion9[[Causal Homologada]:[Driver]],2,0)</f>
        <v>Debilidad institucional para la gestión forestal y ausencia de ley sectorial forestal y otras leyes asociadas a la gestión del sector</v>
      </c>
      <c r="AJ339" s="2" t="str">
        <f t="shared" si="19"/>
        <v>Muy Alta</v>
      </c>
    </row>
    <row r="340" spans="2:36" x14ac:dyDescent="0.2">
      <c r="B340" s="1" t="s">
        <v>47</v>
      </c>
      <c r="C340" s="1" t="s">
        <v>36</v>
      </c>
      <c r="D340" s="1" t="str">
        <f>+VLOOKUP(F340,'DIV REGIONAL'!$F$4:$H$37,2,0)</f>
        <v>SURESTE</v>
      </c>
      <c r="E340" s="1" t="str">
        <f>+VLOOKUP(F340,'DIV REGIONAL'!$F$4:$H$37,3,0)</f>
        <v>IX. HIGUAMO</v>
      </c>
      <c r="F340" s="1" t="s">
        <v>152</v>
      </c>
      <c r="G340" s="2">
        <v>5</v>
      </c>
      <c r="H340" s="1" t="s">
        <v>54</v>
      </c>
      <c r="I340" s="46" t="s">
        <v>863</v>
      </c>
      <c r="J340" s="2">
        <v>5</v>
      </c>
      <c r="K340" s="1" t="s">
        <v>15</v>
      </c>
      <c r="L340" s="1" t="s">
        <v>18</v>
      </c>
      <c r="M340" s="10" t="str">
        <f>+VLOOKUP(L340,Homolgacion9[[Causal]:[Causal Homologada]],2,0)</f>
        <v>Turismo: Expansión del área turística</v>
      </c>
      <c r="N340" s="47" t="str">
        <f>+Causales[[#This Row],[Provincia]]&amp;Causales[[#This Row],[Dinámica]]&amp;Causales[[#This Row],[Causal Homologada]]</f>
        <v>Monte PlataCausas IndirectasTurismo: Expansión del área turística</v>
      </c>
      <c r="O340" s="8">
        <v>1</v>
      </c>
      <c r="P340" s="8">
        <v>3</v>
      </c>
      <c r="Q340" s="8">
        <v>2</v>
      </c>
      <c r="R340" s="8">
        <v>2</v>
      </c>
      <c r="S340" s="8">
        <v>2</v>
      </c>
      <c r="T340" s="8"/>
      <c r="U340" s="8"/>
      <c r="V340" s="8"/>
      <c r="W340" s="8"/>
      <c r="X340" s="8">
        <f t="shared" si="18"/>
        <v>10</v>
      </c>
      <c r="Y340" s="39">
        <f t="shared" si="17"/>
        <v>2</v>
      </c>
      <c r="Z340" s="35">
        <v>3</v>
      </c>
      <c r="AA340" s="28"/>
      <c r="AB340" s="28">
        <f>+COUNTIFS(Causales[Causal Homologada],Causales[[#This Row],[Causal Homologada]])</f>
        <v>30</v>
      </c>
      <c r="AC340" s="28"/>
      <c r="AD340" s="28">
        <f>+COUNTIFS(Causales[Causal Homologada],Causales[[#This Row],[Causal Homologada]],Causales[Ranking],1,Causales[Dinámica],Causales[[#This Row],[Dinámica]])</f>
        <v>0</v>
      </c>
      <c r="AE340" s="28">
        <f>+COUNTIFS(Causales[Causal Homologada],Causales[[#This Row],[Causal Homologada]],Causales[Ranking],2,Causales[Dinámica],Causales[[#This Row],[Dinámica]])</f>
        <v>3</v>
      </c>
      <c r="AF340" s="28">
        <f>+Causales[[#This Row],[Conteo Rank]]*1+Causales[[#This Row],[Conteo Rank2]]*0.5</f>
        <v>1.5</v>
      </c>
      <c r="AG340" s="28">
        <f>+Causales[[#This Row],[Conteo Rank 1+2]]*0.8+Causales[[#This Row],[Puntaje Total]]*0.2</f>
        <v>3.2</v>
      </c>
      <c r="AH340" s="28">
        <f>+_xlfn.PERCENTRANK.INC(Causales[Puntaje Ponderado],Causales[[#This Row],[Puntaje Ponderado]],3)</f>
        <v>0.09</v>
      </c>
      <c r="AI340" s="49" t="str">
        <f>+VLOOKUP(M340,Homolgacion9[[Causal Homologada]:[Driver]],2,0)</f>
        <v>Expansión de infraestructura productiva de tipo urbana, vial e industrial</v>
      </c>
      <c r="AJ340" s="2" t="str">
        <f t="shared" si="19"/>
        <v>Muy Baja</v>
      </c>
    </row>
    <row r="341" spans="2:36" x14ac:dyDescent="0.2">
      <c r="B341" s="1" t="s">
        <v>47</v>
      </c>
      <c r="C341" s="1" t="s">
        <v>36</v>
      </c>
      <c r="D341" s="1" t="str">
        <f>+VLOOKUP(F341,'DIV REGIONAL'!$F$4:$H$37,2,0)</f>
        <v>SURESTE</v>
      </c>
      <c r="E341" s="1" t="str">
        <f>+VLOOKUP(F341,'DIV REGIONAL'!$F$4:$H$37,3,0)</f>
        <v>IX. HIGUAMO</v>
      </c>
      <c r="F341" s="1" t="s">
        <v>152</v>
      </c>
      <c r="G341" s="2">
        <v>5</v>
      </c>
      <c r="H341" s="1" t="s">
        <v>54</v>
      </c>
      <c r="I341" s="46" t="s">
        <v>863</v>
      </c>
      <c r="J341" s="2">
        <v>5</v>
      </c>
      <c r="K341" s="1" t="s">
        <v>15</v>
      </c>
      <c r="L341" s="1" t="s">
        <v>19</v>
      </c>
      <c r="M341" s="10" t="str">
        <f>+VLOOKUP(L341,Homolgacion9[[Causal]:[Causal Homologada]],2,0)</f>
        <v>Informalidad Mercado Leña/Carbón</v>
      </c>
      <c r="N341" s="47" t="str">
        <f>+Causales[[#This Row],[Provincia]]&amp;Causales[[#This Row],[Dinámica]]&amp;Causales[[#This Row],[Causal Homologada]]</f>
        <v>Monte PlataCausas IndirectasInformalidad Mercado Leña/Carbón</v>
      </c>
      <c r="O341" s="8">
        <v>1</v>
      </c>
      <c r="P341" s="8">
        <v>1</v>
      </c>
      <c r="Q341" s="8">
        <v>4</v>
      </c>
      <c r="R341" s="8">
        <v>4</v>
      </c>
      <c r="S341" s="8">
        <v>2</v>
      </c>
      <c r="T341" s="8"/>
      <c r="U341" s="8"/>
      <c r="V341" s="8"/>
      <c r="W341" s="8"/>
      <c r="X341" s="8">
        <f t="shared" si="18"/>
        <v>12</v>
      </c>
      <c r="Y341" s="39">
        <f t="shared" si="17"/>
        <v>2.4</v>
      </c>
      <c r="Z341" s="35">
        <v>2</v>
      </c>
      <c r="AA341" s="28"/>
      <c r="AB341" s="28">
        <f>+COUNTIFS(Causales[Causal Homologada],Causales[[#This Row],[Causal Homologada]])</f>
        <v>29</v>
      </c>
      <c r="AC341" s="28"/>
      <c r="AD341" s="28">
        <f>+COUNTIFS(Causales[Causal Homologada],Causales[[#This Row],[Causal Homologada]],Causales[Ranking],1,Causales[Dinámica],Causales[[#This Row],[Dinámica]])</f>
        <v>5</v>
      </c>
      <c r="AE341" s="28">
        <f>+COUNTIFS(Causales[Causal Homologada],Causales[[#This Row],[Causal Homologada]],Causales[Ranking],2,Causales[Dinámica],Causales[[#This Row],[Dinámica]])</f>
        <v>8</v>
      </c>
      <c r="AF341" s="28">
        <f>+Causales[[#This Row],[Conteo Rank]]*1+Causales[[#This Row],[Conteo Rank2]]*0.5</f>
        <v>9</v>
      </c>
      <c r="AG341" s="28">
        <f>+Causales[[#This Row],[Conteo Rank 1+2]]*0.8+Causales[[#This Row],[Puntaje Total]]*0.2</f>
        <v>9.6000000000000014</v>
      </c>
      <c r="AH341" s="28">
        <f>+_xlfn.PERCENTRANK.INC(Causales[Puntaje Ponderado],Causales[[#This Row],[Puntaje Ponderado]],3)</f>
        <v>0.45400000000000001</v>
      </c>
      <c r="AI341" s="49" t="str">
        <f>+VLOOKUP(M341,Homolgacion9[[Causal Homologada]:[Driver]],2,0)</f>
        <v>Manejo y uso insustentable de las tierras forestales</v>
      </c>
      <c r="AJ341" s="2" t="str">
        <f t="shared" si="19"/>
        <v>Media</v>
      </c>
    </row>
    <row r="342" spans="2:36" x14ac:dyDescent="0.2">
      <c r="B342" s="6" t="s">
        <v>47</v>
      </c>
      <c r="C342" s="6" t="s">
        <v>36</v>
      </c>
      <c r="D342" s="6" t="str">
        <f>+VLOOKUP(F342,'DIV REGIONAL'!$F$4:$H$37,2,0)</f>
        <v>SURESTE</v>
      </c>
      <c r="E342" s="6" t="str">
        <f>+VLOOKUP(F342,'DIV REGIONAL'!$F$4:$H$37,3,0)</f>
        <v>IX. HIGUAMO</v>
      </c>
      <c r="F342" s="6" t="s">
        <v>226</v>
      </c>
      <c r="G342" s="7">
        <v>6</v>
      </c>
      <c r="H342" s="6" t="s">
        <v>51</v>
      </c>
      <c r="I342" s="46" t="s">
        <v>864</v>
      </c>
      <c r="J342" s="7">
        <v>3</v>
      </c>
      <c r="K342" s="6" t="s">
        <v>3</v>
      </c>
      <c r="L342" s="6" t="s">
        <v>4</v>
      </c>
      <c r="M342" s="10" t="str">
        <f>+VLOOKUP(L342,Homolgacion9[[Causal]:[Causal Homologada]],2,0)</f>
        <v>Agricultura Comercial</v>
      </c>
      <c r="N342" s="47" t="str">
        <f>+Causales[[#This Row],[Provincia]]&amp;Causales[[#This Row],[Dinámica]]&amp;Causales[[#This Row],[Causal Homologada]]</f>
        <v>Hato MayorDeforestaciónAgricultura Comercial</v>
      </c>
      <c r="O342" s="7">
        <v>2</v>
      </c>
      <c r="P342" s="7">
        <v>2</v>
      </c>
      <c r="Q342" s="7">
        <v>3</v>
      </c>
      <c r="R342" s="7"/>
      <c r="S342" s="7"/>
      <c r="T342" s="7"/>
      <c r="U342" s="7"/>
      <c r="V342" s="7"/>
      <c r="W342" s="7"/>
      <c r="X342" s="7">
        <f t="shared" si="18"/>
        <v>7</v>
      </c>
      <c r="Y342" s="38">
        <f t="shared" si="17"/>
        <v>2.3333333333333335</v>
      </c>
      <c r="Z342" s="32">
        <v>4</v>
      </c>
      <c r="AA342" s="28"/>
      <c r="AB342" s="28">
        <f>+COUNTIFS(Causales[Causal Homologada],Causales[[#This Row],[Causal Homologada]])</f>
        <v>30</v>
      </c>
      <c r="AC342" s="28"/>
      <c r="AD342" s="28">
        <f>+COUNTIFS(Causales[Causal Homologada],Causales[[#This Row],[Causal Homologada]],Causales[Ranking],1,Causales[Dinámica],Causales[[#This Row],[Dinámica]])</f>
        <v>7</v>
      </c>
      <c r="AE342" s="28">
        <f>+COUNTIFS(Causales[Causal Homologada],Causales[[#This Row],[Causal Homologada]],Causales[Ranking],2,Causales[Dinámica],Causales[[#This Row],[Dinámica]])</f>
        <v>9</v>
      </c>
      <c r="AF342" s="28">
        <f>+Causales[[#This Row],[Conteo Rank]]*1+Causales[[#This Row],[Conteo Rank2]]*0.5</f>
        <v>11.5</v>
      </c>
      <c r="AG342" s="28">
        <f>+Causales[[#This Row],[Conteo Rank 1+2]]*0.8+Causales[[#This Row],[Puntaje Total]]*0.2</f>
        <v>10.600000000000001</v>
      </c>
      <c r="AH342" s="28">
        <f>+_xlfn.PERCENTRANK.INC(Causales[Puntaje Ponderado],Causales[[#This Row],[Puntaje Ponderado]],3)</f>
        <v>0.5</v>
      </c>
      <c r="AI342" s="49" t="str">
        <f>+VLOOKUP(M342,Homolgacion9[[Causal Homologada]:[Driver]],2,0)</f>
        <v>Manejo y uso insustentable de las tierras para producción agrícola</v>
      </c>
      <c r="AJ342" s="2" t="str">
        <f t="shared" si="19"/>
        <v>Media</v>
      </c>
    </row>
    <row r="343" spans="2:36" x14ac:dyDescent="0.2">
      <c r="B343" s="1" t="s">
        <v>47</v>
      </c>
      <c r="C343" s="1" t="s">
        <v>36</v>
      </c>
      <c r="D343" s="1" t="str">
        <f>+VLOOKUP(F343,'DIV REGIONAL'!$F$4:$H$37,2,0)</f>
        <v>SURESTE</v>
      </c>
      <c r="E343" s="1" t="str">
        <f>+VLOOKUP(F343,'DIV REGIONAL'!$F$4:$H$37,3,0)</f>
        <v>IX. HIGUAMO</v>
      </c>
      <c r="F343" s="1" t="s">
        <v>226</v>
      </c>
      <c r="G343" s="2">
        <v>6</v>
      </c>
      <c r="H343" s="1" t="s">
        <v>51</v>
      </c>
      <c r="I343" s="46" t="s">
        <v>864</v>
      </c>
      <c r="J343" s="2">
        <v>3</v>
      </c>
      <c r="K343" s="1" t="s">
        <v>3</v>
      </c>
      <c r="L343" s="1" t="s">
        <v>5</v>
      </c>
      <c r="M343" s="10" t="str">
        <f>+VLOOKUP(L343,Homolgacion9[[Causal]:[Causal Homologada]],2,0)</f>
        <v>Agricultura migratoria/subsistencia</v>
      </c>
      <c r="N343" s="47" t="str">
        <f>+Causales[[#This Row],[Provincia]]&amp;Causales[[#This Row],[Dinámica]]&amp;Causales[[#This Row],[Causal Homologada]]</f>
        <v>Hato MayorDeforestaciónAgricultura migratoria/subsistencia</v>
      </c>
      <c r="O343" s="8">
        <v>2</v>
      </c>
      <c r="P343" s="8">
        <v>3</v>
      </c>
      <c r="Q343" s="8">
        <v>4</v>
      </c>
      <c r="R343" s="8"/>
      <c r="S343" s="8"/>
      <c r="T343" s="8"/>
      <c r="U343" s="8"/>
      <c r="V343" s="8"/>
      <c r="W343" s="8"/>
      <c r="X343" s="8">
        <f t="shared" si="18"/>
        <v>9</v>
      </c>
      <c r="Y343" s="39">
        <f t="shared" si="17"/>
        <v>3</v>
      </c>
      <c r="Z343" s="34">
        <v>3</v>
      </c>
      <c r="AA343" s="28"/>
      <c r="AB343" s="28">
        <f>+COUNTIFS(Causales[Causal Homologada],Causales[[#This Row],[Causal Homologada]])</f>
        <v>37</v>
      </c>
      <c r="AC343" s="28"/>
      <c r="AD343" s="28">
        <f>+COUNTIFS(Causales[Causal Homologada],Causales[[#This Row],[Causal Homologada]],Causales[Ranking],1,Causales[Dinámica],Causales[[#This Row],[Dinámica]])</f>
        <v>3</v>
      </c>
      <c r="AE343" s="28">
        <f>+COUNTIFS(Causales[Causal Homologada],Causales[[#This Row],[Causal Homologada]],Causales[Ranking],2,Causales[Dinámica],Causales[[#This Row],[Dinámica]])</f>
        <v>11</v>
      </c>
      <c r="AF343" s="28">
        <f>+Causales[[#This Row],[Conteo Rank]]*1+Causales[[#This Row],[Conteo Rank2]]*0.5</f>
        <v>8.5</v>
      </c>
      <c r="AG343" s="28">
        <f>+Causales[[#This Row],[Conteo Rank 1+2]]*0.8+Causales[[#This Row],[Puntaje Total]]*0.2</f>
        <v>8.6000000000000014</v>
      </c>
      <c r="AH343" s="28">
        <f>+_xlfn.PERCENTRANK.INC(Causales[Puntaje Ponderado],Causales[[#This Row],[Puntaje Ponderado]],3)</f>
        <v>0.39500000000000002</v>
      </c>
      <c r="AI343" s="49" t="str">
        <f>+VLOOKUP(M343,Homolgacion9[[Causal Homologada]:[Driver]],2,0)</f>
        <v>Manejo y uso insustentable de las tierras para producción agrícola</v>
      </c>
      <c r="AJ343" s="2" t="str">
        <f t="shared" si="19"/>
        <v>Baja</v>
      </c>
    </row>
    <row r="344" spans="2:36" x14ac:dyDescent="0.2">
      <c r="B344" s="1" t="s">
        <v>47</v>
      </c>
      <c r="C344" s="1" t="s">
        <v>36</v>
      </c>
      <c r="D344" s="1" t="str">
        <f>+VLOOKUP(F344,'DIV REGIONAL'!$F$4:$H$37,2,0)</f>
        <v>SURESTE</v>
      </c>
      <c r="E344" s="1" t="str">
        <f>+VLOOKUP(F344,'DIV REGIONAL'!$F$4:$H$37,3,0)</f>
        <v>IX. HIGUAMO</v>
      </c>
      <c r="F344" s="1" t="s">
        <v>226</v>
      </c>
      <c r="G344" s="2">
        <v>6</v>
      </c>
      <c r="H344" s="1" t="s">
        <v>51</v>
      </c>
      <c r="I344" s="46" t="s">
        <v>864</v>
      </c>
      <c r="J344" s="2">
        <v>3</v>
      </c>
      <c r="K344" s="1" t="s">
        <v>3</v>
      </c>
      <c r="L344" s="1" t="s">
        <v>6</v>
      </c>
      <c r="M344" s="10" t="str">
        <f>+VLOOKUP(L344,Homolgacion9[[Causal]:[Causal Homologada]],2,0)</f>
        <v xml:space="preserve">Tala Ilegal de Bosque Natural </v>
      </c>
      <c r="N344" s="47" t="str">
        <f>+Causales[[#This Row],[Provincia]]&amp;Causales[[#This Row],[Dinámica]]&amp;Causales[[#This Row],[Causal Homologada]]</f>
        <v xml:space="preserve">Hato MayorDeforestaciónTala Ilegal de Bosque Natural </v>
      </c>
      <c r="O344" s="8">
        <v>4</v>
      </c>
      <c r="P344" s="8">
        <v>3</v>
      </c>
      <c r="Q344" s="8">
        <v>5</v>
      </c>
      <c r="R344" s="8"/>
      <c r="S344" s="8"/>
      <c r="T344" s="8"/>
      <c r="U344" s="8"/>
      <c r="V344" s="8"/>
      <c r="W344" s="8"/>
      <c r="X344" s="8">
        <f t="shared" si="18"/>
        <v>12</v>
      </c>
      <c r="Y344" s="39">
        <f t="shared" si="17"/>
        <v>4</v>
      </c>
      <c r="Z344" s="34">
        <v>1</v>
      </c>
      <c r="AA344" s="28"/>
      <c r="AB344" s="28">
        <f>+COUNTIFS(Causales[Causal Homologada],Causales[[#This Row],[Causal Homologada]])</f>
        <v>34</v>
      </c>
      <c r="AC344" s="28"/>
      <c r="AD344" s="28">
        <f>+COUNTIFS(Causales[Causal Homologada],Causales[[#This Row],[Causal Homologada]],Causales[Ranking],1,Causales[Dinámica],Causales[[#This Row],[Dinámica]])</f>
        <v>10</v>
      </c>
      <c r="AE344" s="28">
        <f>+COUNTIFS(Causales[Causal Homologada],Causales[[#This Row],[Causal Homologada]],Causales[Ranking],2,Causales[Dinámica],Causales[[#This Row],[Dinámica]])</f>
        <v>3</v>
      </c>
      <c r="AF344" s="28">
        <f>+Causales[[#This Row],[Conteo Rank]]*1+Causales[[#This Row],[Conteo Rank2]]*0.5</f>
        <v>11.5</v>
      </c>
      <c r="AG344" s="28">
        <f>+Causales[[#This Row],[Conteo Rank 1+2]]*0.8+Causales[[#This Row],[Puntaje Total]]*0.2</f>
        <v>11.600000000000001</v>
      </c>
      <c r="AH344" s="28">
        <f>+_xlfn.PERCENTRANK.INC(Causales[Puntaje Ponderado],Causales[[#This Row],[Puntaje Ponderado]],3)</f>
        <v>0.59799999999999998</v>
      </c>
      <c r="AI344" s="49" t="str">
        <f>+VLOOKUP(M344,Homolgacion9[[Causal Homologada]:[Driver]],2,0)</f>
        <v>Manejo y uso insustentable de las tierras forestales</v>
      </c>
      <c r="AJ344" s="2" t="str">
        <f t="shared" si="19"/>
        <v>Media</v>
      </c>
    </row>
    <row r="345" spans="2:36" x14ac:dyDescent="0.2">
      <c r="B345" s="1" t="s">
        <v>47</v>
      </c>
      <c r="C345" s="1" t="s">
        <v>36</v>
      </c>
      <c r="D345" s="1" t="str">
        <f>+VLOOKUP(F345,'DIV REGIONAL'!$F$4:$H$37,2,0)</f>
        <v>SURESTE</v>
      </c>
      <c r="E345" s="1" t="str">
        <f>+VLOOKUP(F345,'DIV REGIONAL'!$F$4:$H$37,3,0)</f>
        <v>IX. HIGUAMO</v>
      </c>
      <c r="F345" s="1" t="s">
        <v>226</v>
      </c>
      <c r="G345" s="2">
        <v>6</v>
      </c>
      <c r="H345" s="1" t="s">
        <v>51</v>
      </c>
      <c r="I345" s="46" t="s">
        <v>864</v>
      </c>
      <c r="J345" s="2">
        <v>3</v>
      </c>
      <c r="K345" s="1" t="s">
        <v>3</v>
      </c>
      <c r="L345" s="1" t="s">
        <v>7</v>
      </c>
      <c r="M345" s="10" t="str">
        <f>+VLOOKUP(L345,Homolgacion9[[Causal]:[Causal Homologada]],2,0)</f>
        <v>Infraestructura</v>
      </c>
      <c r="N345" s="47" t="str">
        <f>+Causales[[#This Row],[Provincia]]&amp;Causales[[#This Row],[Dinámica]]&amp;Causales[[#This Row],[Causal Homologada]]</f>
        <v>Hato MayorDeforestaciónInfraestructura</v>
      </c>
      <c r="O345" s="8">
        <v>1</v>
      </c>
      <c r="P345" s="8">
        <v>2</v>
      </c>
      <c r="Q345" s="8">
        <v>3</v>
      </c>
      <c r="R345" s="8"/>
      <c r="S345" s="8"/>
      <c r="T345" s="8"/>
      <c r="U345" s="8"/>
      <c r="V345" s="8"/>
      <c r="W345" s="8"/>
      <c r="X345" s="8">
        <f t="shared" si="18"/>
        <v>6</v>
      </c>
      <c r="Y345" s="39">
        <f t="shared" si="17"/>
        <v>2</v>
      </c>
      <c r="Z345" s="34">
        <v>5</v>
      </c>
      <c r="AA345" s="28"/>
      <c r="AB345" s="28">
        <f>+COUNTIFS(Causales[Causal Homologada],Causales[[#This Row],[Causal Homologada]])</f>
        <v>27</v>
      </c>
      <c r="AC345" s="28"/>
      <c r="AD345" s="28">
        <f>+COUNTIFS(Causales[Causal Homologada],Causales[[#This Row],[Causal Homologada]],Causales[Ranking],1,Causales[Dinámica],Causales[[#This Row],[Dinámica]])</f>
        <v>0</v>
      </c>
      <c r="AE345" s="28">
        <f>+COUNTIFS(Causales[Causal Homologada],Causales[[#This Row],[Causal Homologada]],Causales[Ranking],2,Causales[Dinámica],Causales[[#This Row],[Dinámica]])</f>
        <v>1</v>
      </c>
      <c r="AF345" s="28">
        <f>+Causales[[#This Row],[Conteo Rank]]*1+Causales[[#This Row],[Conteo Rank2]]*0.5</f>
        <v>0.5</v>
      </c>
      <c r="AG345" s="28">
        <f>+Causales[[#This Row],[Conteo Rank 1+2]]*0.8+Causales[[#This Row],[Puntaje Total]]*0.2</f>
        <v>1.6</v>
      </c>
      <c r="AH345" s="28">
        <f>+_xlfn.PERCENTRANK.INC(Causales[Puntaje Ponderado],Causales[[#This Row],[Puntaje Ponderado]],3)</f>
        <v>8.0000000000000002E-3</v>
      </c>
      <c r="AI345" s="49" t="str">
        <f>+VLOOKUP(M345,Homolgacion9[[Causal Homologada]:[Driver]],2,0)</f>
        <v>Expansión de infraestructura productiva de tipo urbana, vial e industrial</v>
      </c>
      <c r="AJ345" s="2" t="str">
        <f t="shared" si="19"/>
        <v>Muy Baja</v>
      </c>
    </row>
    <row r="346" spans="2:36" x14ac:dyDescent="0.2">
      <c r="B346" s="1" t="s">
        <v>47</v>
      </c>
      <c r="C346" s="1" t="s">
        <v>36</v>
      </c>
      <c r="D346" s="1" t="str">
        <f>+VLOOKUP(F346,'DIV REGIONAL'!$F$4:$H$37,2,0)</f>
        <v>SURESTE</v>
      </c>
      <c r="E346" s="1" t="str">
        <f>+VLOOKUP(F346,'DIV REGIONAL'!$F$4:$H$37,3,0)</f>
        <v>IX. HIGUAMO</v>
      </c>
      <c r="F346" s="1" t="s">
        <v>226</v>
      </c>
      <c r="G346" s="2">
        <v>6</v>
      </c>
      <c r="H346" s="1" t="s">
        <v>51</v>
      </c>
      <c r="I346" s="46" t="s">
        <v>864</v>
      </c>
      <c r="J346" s="2">
        <v>3</v>
      </c>
      <c r="K346" s="1" t="s">
        <v>3</v>
      </c>
      <c r="L346" s="1" t="s">
        <v>60</v>
      </c>
      <c r="M346" s="10" t="str">
        <f>+VLOOKUP(L346,Homolgacion9[[Causal]:[Causal Homologada]],2,0)</f>
        <v>Ganadería Comercial</v>
      </c>
      <c r="N346" s="47" t="str">
        <f>+Causales[[#This Row],[Provincia]]&amp;Causales[[#This Row],[Dinámica]]&amp;Causales[[#This Row],[Causal Homologada]]</f>
        <v>Hato MayorDeforestaciónGanadería Comercial</v>
      </c>
      <c r="O346" s="8">
        <v>4</v>
      </c>
      <c r="P346" s="8">
        <v>3</v>
      </c>
      <c r="Q346" s="8">
        <v>5</v>
      </c>
      <c r="R346" s="8"/>
      <c r="S346" s="8"/>
      <c r="T346" s="8"/>
      <c r="U346" s="8"/>
      <c r="V346" s="8"/>
      <c r="W346" s="8"/>
      <c r="X346" s="8">
        <f t="shared" si="18"/>
        <v>12</v>
      </c>
      <c r="Y346" s="39">
        <f t="shared" si="17"/>
        <v>4</v>
      </c>
      <c r="Z346" s="34">
        <v>1</v>
      </c>
      <c r="AA346" s="28"/>
      <c r="AB346" s="28">
        <f>+COUNTIFS(Causales[Causal Homologada],Causales[[#This Row],[Causal Homologada]])</f>
        <v>28</v>
      </c>
      <c r="AC346" s="28"/>
      <c r="AD346" s="28">
        <f>+COUNTIFS(Causales[Causal Homologada],Causales[[#This Row],[Causal Homologada]],Causales[Ranking],1,Causales[Dinámica],Causales[[#This Row],[Dinámica]])</f>
        <v>11</v>
      </c>
      <c r="AE346" s="28">
        <f>+COUNTIFS(Causales[Causal Homologada],Causales[[#This Row],[Causal Homologada]],Causales[Ranking],2,Causales[Dinámica],Causales[[#This Row],[Dinámica]])</f>
        <v>3</v>
      </c>
      <c r="AF346" s="28">
        <f>+Causales[[#This Row],[Conteo Rank]]*1+Causales[[#This Row],[Conteo Rank2]]*0.5</f>
        <v>12.5</v>
      </c>
      <c r="AG346" s="28">
        <f>+Causales[[#This Row],[Conteo Rank 1+2]]*0.8+Causales[[#This Row],[Puntaje Total]]*0.2</f>
        <v>12.4</v>
      </c>
      <c r="AH346" s="28">
        <f>+_xlfn.PERCENTRANK.INC(Causales[Puntaje Ponderado],Causales[[#This Row],[Puntaje Ponderado]],3)</f>
        <v>0.65900000000000003</v>
      </c>
      <c r="AI346" s="49" t="str">
        <f>+VLOOKUP(M346,Homolgacion9[[Causal Homologada]:[Driver]],2,0)</f>
        <v>Manejo y uso insustentable de las tierras para producción ganadera</v>
      </c>
      <c r="AJ346" s="2" t="str">
        <f t="shared" si="19"/>
        <v>Alta</v>
      </c>
    </row>
    <row r="347" spans="2:36" x14ac:dyDescent="0.2">
      <c r="B347" s="1" t="s">
        <v>47</v>
      </c>
      <c r="C347" s="1" t="s">
        <v>36</v>
      </c>
      <c r="D347" s="1" t="str">
        <f>+VLOOKUP(F347,'DIV REGIONAL'!$F$4:$H$37,2,0)</f>
        <v>SURESTE</v>
      </c>
      <c r="E347" s="1" t="str">
        <f>+VLOOKUP(F347,'DIV REGIONAL'!$F$4:$H$37,3,0)</f>
        <v>IX. HIGUAMO</v>
      </c>
      <c r="F347" s="1" t="s">
        <v>226</v>
      </c>
      <c r="G347" s="2">
        <v>6</v>
      </c>
      <c r="H347" s="1" t="s">
        <v>51</v>
      </c>
      <c r="I347" s="46" t="s">
        <v>864</v>
      </c>
      <c r="J347" s="2">
        <v>3</v>
      </c>
      <c r="K347" s="1" t="s">
        <v>3</v>
      </c>
      <c r="L347" s="1" t="s">
        <v>61</v>
      </c>
      <c r="M347" s="10" t="str">
        <f>+VLOOKUP(L347,Homolgacion9[[Causal]:[Causal Homologada]],2,0)</f>
        <v>Minería a cielo abierto</v>
      </c>
      <c r="N347" s="47" t="str">
        <f>+Causales[[#This Row],[Provincia]]&amp;Causales[[#This Row],[Dinámica]]&amp;Causales[[#This Row],[Causal Homologada]]</f>
        <v>Hato MayorDeforestaciónMinería a cielo abierto</v>
      </c>
      <c r="O347" s="8">
        <v>4</v>
      </c>
      <c r="P347" s="8">
        <v>4</v>
      </c>
      <c r="Q347" s="8">
        <v>3</v>
      </c>
      <c r="R347" s="8"/>
      <c r="S347" s="8"/>
      <c r="T347" s="8"/>
      <c r="U347" s="8"/>
      <c r="V347" s="8"/>
      <c r="W347" s="8"/>
      <c r="X347" s="8">
        <f t="shared" si="18"/>
        <v>11</v>
      </c>
      <c r="Y347" s="39">
        <f t="shared" si="17"/>
        <v>3.6666666666666665</v>
      </c>
      <c r="Z347" s="34">
        <v>2</v>
      </c>
      <c r="AA347" s="28"/>
      <c r="AB347" s="28">
        <f>+COUNTIFS(Causales[Causal Homologada],Causales[[#This Row],[Causal Homologada]])</f>
        <v>24</v>
      </c>
      <c r="AC347" s="28"/>
      <c r="AD347" s="28">
        <f>+COUNTIFS(Causales[Causal Homologada],Causales[[#This Row],[Causal Homologada]],Causales[Ranking],1,Causales[Dinámica],Causales[[#This Row],[Dinámica]])</f>
        <v>4</v>
      </c>
      <c r="AE347" s="28">
        <f>+COUNTIFS(Causales[Causal Homologada],Causales[[#This Row],[Causal Homologada]],Causales[Ranking],2,Causales[Dinámica],Causales[[#This Row],[Dinámica]])</f>
        <v>3</v>
      </c>
      <c r="AF347" s="28">
        <f>+Causales[[#This Row],[Conteo Rank]]*1+Causales[[#This Row],[Conteo Rank2]]*0.5</f>
        <v>5.5</v>
      </c>
      <c r="AG347" s="28">
        <f>+Causales[[#This Row],[Conteo Rank 1+2]]*0.8+Causales[[#This Row],[Puntaje Total]]*0.2</f>
        <v>6.6000000000000005</v>
      </c>
      <c r="AH347" s="28">
        <f>+_xlfn.PERCENTRANK.INC(Causales[Puntaje Ponderado],Causales[[#This Row],[Puntaje Ponderado]],3)</f>
        <v>0.30399999999999999</v>
      </c>
      <c r="AI347" s="49" t="str">
        <f>+VLOOKUP(M347,Homolgacion9[[Causal Homologada]:[Driver]],2,0)</f>
        <v>Minería a cielo abierto</v>
      </c>
      <c r="AJ347" s="2" t="str">
        <f t="shared" si="19"/>
        <v>Baja</v>
      </c>
    </row>
    <row r="348" spans="2:36" x14ac:dyDescent="0.2">
      <c r="B348" s="1" t="s">
        <v>47</v>
      </c>
      <c r="C348" s="1" t="s">
        <v>36</v>
      </c>
      <c r="D348" s="1" t="str">
        <f>+VLOOKUP(F348,'DIV REGIONAL'!$F$4:$H$37,2,0)</f>
        <v>SURESTE</v>
      </c>
      <c r="E348" s="1" t="str">
        <f>+VLOOKUP(F348,'DIV REGIONAL'!$F$4:$H$37,3,0)</f>
        <v>IX. HIGUAMO</v>
      </c>
      <c r="F348" s="1" t="s">
        <v>226</v>
      </c>
      <c r="G348" s="2">
        <v>6</v>
      </c>
      <c r="H348" s="1" t="s">
        <v>51</v>
      </c>
      <c r="I348" s="46" t="s">
        <v>864</v>
      </c>
      <c r="J348" s="2">
        <v>3</v>
      </c>
      <c r="K348" s="1" t="s">
        <v>3</v>
      </c>
      <c r="L348" s="1" t="s">
        <v>124</v>
      </c>
      <c r="M348" s="10" t="str">
        <f>+VLOOKUP(L348,Homolgacion9[[Causal]:[Causal Homologada]],2,0)</f>
        <v>Incendios Alta Intensidad</v>
      </c>
      <c r="N348" s="47" t="str">
        <f>+Causales[[#This Row],[Provincia]]&amp;Causales[[#This Row],[Dinámica]]&amp;Causales[[#This Row],[Causal Homologada]]</f>
        <v>Hato MayorDeforestaciónIncendios Alta Intensidad</v>
      </c>
      <c r="O348" s="8">
        <v>1</v>
      </c>
      <c r="P348" s="8">
        <v>1</v>
      </c>
      <c r="Q348" s="8">
        <v>3</v>
      </c>
      <c r="R348" s="8"/>
      <c r="S348" s="8"/>
      <c r="T348" s="8"/>
      <c r="U348" s="8"/>
      <c r="V348" s="8"/>
      <c r="W348" s="8"/>
      <c r="X348" s="8">
        <f t="shared" si="18"/>
        <v>5</v>
      </c>
      <c r="Y348" s="39">
        <f t="shared" si="17"/>
        <v>1.6666666666666667</v>
      </c>
      <c r="Z348" s="34">
        <v>6</v>
      </c>
      <c r="AA348" s="28"/>
      <c r="AB348" s="28">
        <f>+COUNTIFS(Causales[Causal Homologada],Causales[[#This Row],[Causal Homologada]])</f>
        <v>18</v>
      </c>
      <c r="AC348" s="28"/>
      <c r="AD348" s="28">
        <f>+COUNTIFS(Causales[Causal Homologada],Causales[[#This Row],[Causal Homologada]],Causales[Ranking],1,Causales[Dinámica],Causales[[#This Row],[Dinámica]])</f>
        <v>0</v>
      </c>
      <c r="AE348" s="28">
        <f>+COUNTIFS(Causales[Causal Homologada],Causales[[#This Row],[Causal Homologada]],Causales[Ranking],2,Causales[Dinámica],Causales[[#This Row],[Dinámica]])</f>
        <v>2</v>
      </c>
      <c r="AF348" s="28">
        <f>+Causales[[#This Row],[Conteo Rank]]*1+Causales[[#This Row],[Conteo Rank2]]*0.5</f>
        <v>1</v>
      </c>
      <c r="AG348" s="28">
        <f>+Causales[[#This Row],[Conteo Rank 1+2]]*0.8+Causales[[#This Row],[Puntaje Total]]*0.2</f>
        <v>1.8</v>
      </c>
      <c r="AH348" s="28">
        <f>+_xlfn.PERCENTRANK.INC(Causales[Puntaje Ponderado],Causales[[#This Row],[Puntaje Ponderado]],3)</f>
        <v>1.6E-2</v>
      </c>
      <c r="AI348" s="49" t="str">
        <f>+VLOOKUP(M348,Homolgacion9[[Causal Homologada]:[Driver]],2,0)</f>
        <v>Incendios Forestales</v>
      </c>
      <c r="AJ348" s="2" t="str">
        <f t="shared" si="19"/>
        <v>Muy Baja</v>
      </c>
    </row>
    <row r="349" spans="2:36" x14ac:dyDescent="0.2">
      <c r="B349" s="1" t="s">
        <v>47</v>
      </c>
      <c r="C349" s="1" t="s">
        <v>36</v>
      </c>
      <c r="D349" s="1" t="str">
        <f>+VLOOKUP(F349,'DIV REGIONAL'!$F$4:$H$37,2,0)</f>
        <v>SURESTE</v>
      </c>
      <c r="E349" s="1" t="str">
        <f>+VLOOKUP(F349,'DIV REGIONAL'!$F$4:$H$37,3,0)</f>
        <v>IX. HIGUAMO</v>
      </c>
      <c r="F349" s="1" t="s">
        <v>226</v>
      </c>
      <c r="G349" s="2">
        <v>6</v>
      </c>
      <c r="H349" s="1" t="s">
        <v>51</v>
      </c>
      <c r="I349" s="46" t="s">
        <v>864</v>
      </c>
      <c r="J349" s="2">
        <v>3</v>
      </c>
      <c r="K349" s="1" t="s">
        <v>10</v>
      </c>
      <c r="L349" s="1" t="s">
        <v>14</v>
      </c>
      <c r="M349" s="10" t="str">
        <f>+VLOOKUP(L349,Homolgacion9[[Causal]:[Causal Homologada]],2,0)</f>
        <v>Planes de Manejo mal gestionados/mal ejecutados</v>
      </c>
      <c r="N349" s="47" t="str">
        <f>+Causales[[#This Row],[Provincia]]&amp;Causales[[#This Row],[Dinámica]]&amp;Causales[[#This Row],[Causal Homologada]]</f>
        <v>Hato MayorDegradaciónPlanes de Manejo mal gestionados/mal ejecutados</v>
      </c>
      <c r="O349" s="8">
        <v>2</v>
      </c>
      <c r="P349" s="8">
        <v>1</v>
      </c>
      <c r="Q349" s="8">
        <v>3</v>
      </c>
      <c r="R349" s="8"/>
      <c r="S349" s="8"/>
      <c r="T349" s="8"/>
      <c r="U349" s="8"/>
      <c r="V349" s="8"/>
      <c r="W349" s="8"/>
      <c r="X349" s="8">
        <f t="shared" si="18"/>
        <v>6</v>
      </c>
      <c r="Y349" s="39">
        <f t="shared" si="17"/>
        <v>2</v>
      </c>
      <c r="Z349" s="34">
        <v>4</v>
      </c>
      <c r="AA349" s="28"/>
      <c r="AB349" s="28">
        <f>+COUNTIFS(Causales[Causal Homologada],Causales[[#This Row],[Causal Homologada]])</f>
        <v>33</v>
      </c>
      <c r="AC349" s="28"/>
      <c r="AD349" s="28">
        <f>+COUNTIFS(Causales[Causal Homologada],Causales[[#This Row],[Causal Homologada]],Causales[Ranking],1,Causales[Dinámica],Causales[[#This Row],[Dinámica]])</f>
        <v>9</v>
      </c>
      <c r="AE349" s="28">
        <f>+COUNTIFS(Causales[Causal Homologada],Causales[[#This Row],[Causal Homologada]],Causales[Ranking],2,Causales[Dinámica],Causales[[#This Row],[Dinámica]])</f>
        <v>4</v>
      </c>
      <c r="AF349" s="28">
        <f>+Causales[[#This Row],[Conteo Rank]]*1+Causales[[#This Row],[Conteo Rank2]]*0.5</f>
        <v>11</v>
      </c>
      <c r="AG349" s="28">
        <f>+Causales[[#This Row],[Conteo Rank 1+2]]*0.8+Causales[[#This Row],[Puntaje Total]]*0.2</f>
        <v>10</v>
      </c>
      <c r="AH349" s="28">
        <f>+_xlfn.PERCENTRANK.INC(Causales[Puntaje Ponderado],Causales[[#This Row],[Puntaje Ponderado]],3)</f>
        <v>0.46500000000000002</v>
      </c>
      <c r="AI349" s="49" t="str">
        <f>+VLOOKUP(M349,Homolgacion9[[Causal Homologada]:[Driver]],2,0)</f>
        <v>Manejo y uso insustentable de las tierras forestales</v>
      </c>
      <c r="AJ349" s="2" t="str">
        <f t="shared" si="19"/>
        <v>Media</v>
      </c>
    </row>
    <row r="350" spans="2:36" x14ac:dyDescent="0.2">
      <c r="B350" s="1" t="s">
        <v>47</v>
      </c>
      <c r="C350" s="1" t="s">
        <v>36</v>
      </c>
      <c r="D350" s="1" t="str">
        <f>+VLOOKUP(F350,'DIV REGIONAL'!$F$4:$H$37,2,0)</f>
        <v>SURESTE</v>
      </c>
      <c r="E350" s="1" t="str">
        <f>+VLOOKUP(F350,'DIV REGIONAL'!$F$4:$H$37,3,0)</f>
        <v>IX. HIGUAMO</v>
      </c>
      <c r="F350" s="1" t="s">
        <v>226</v>
      </c>
      <c r="G350" s="2">
        <v>6</v>
      </c>
      <c r="H350" s="1" t="s">
        <v>51</v>
      </c>
      <c r="I350" s="46" t="s">
        <v>864</v>
      </c>
      <c r="J350" s="2">
        <v>3</v>
      </c>
      <c r="K350" s="1" t="s">
        <v>10</v>
      </c>
      <c r="L350" s="1" t="s">
        <v>11</v>
      </c>
      <c r="M350" s="10" t="str">
        <f>+VLOOKUP(L350,Homolgacion9[[Causal]:[Causal Homologada]],2,0)</f>
        <v>Incendios Mediana y Baja Intensidad</v>
      </c>
      <c r="N350" s="47" t="str">
        <f>+Causales[[#This Row],[Provincia]]&amp;Causales[[#This Row],[Dinámica]]&amp;Causales[[#This Row],[Causal Homologada]]</f>
        <v>Hato MayorDegradaciónIncendios Mediana y Baja Intensidad</v>
      </c>
      <c r="O350" s="8">
        <v>2</v>
      </c>
      <c r="P350" s="8">
        <v>1</v>
      </c>
      <c r="Q350" s="8">
        <v>2</v>
      </c>
      <c r="R350" s="8"/>
      <c r="S350" s="8"/>
      <c r="T350" s="8"/>
      <c r="U350" s="8"/>
      <c r="V350" s="8"/>
      <c r="W350" s="8"/>
      <c r="X350" s="8">
        <f t="shared" si="18"/>
        <v>5</v>
      </c>
      <c r="Y350" s="39">
        <f t="shared" si="17"/>
        <v>1.6666666666666667</v>
      </c>
      <c r="Z350" s="34">
        <v>5</v>
      </c>
      <c r="AA350" s="28"/>
      <c r="AB350" s="28">
        <f>+COUNTIFS(Causales[Causal Homologada],Causales[[#This Row],[Causal Homologada]])</f>
        <v>30</v>
      </c>
      <c r="AC350" s="28"/>
      <c r="AD350" s="28">
        <f>+COUNTIFS(Causales[Causal Homologada],Causales[[#This Row],[Causal Homologada]],Causales[Ranking],1,Causales[Dinámica],Causales[[#This Row],[Dinámica]])</f>
        <v>1</v>
      </c>
      <c r="AE350" s="28">
        <f>+COUNTIFS(Causales[Causal Homologada],Causales[[#This Row],[Causal Homologada]],Causales[Ranking],2,Causales[Dinámica],Causales[[#This Row],[Dinámica]])</f>
        <v>7</v>
      </c>
      <c r="AF350" s="28">
        <f>+Causales[[#This Row],[Conteo Rank]]*1+Causales[[#This Row],[Conteo Rank2]]*0.5</f>
        <v>4.5</v>
      </c>
      <c r="AG350" s="28">
        <f>+Causales[[#This Row],[Conteo Rank 1+2]]*0.8+Causales[[#This Row],[Puntaje Total]]*0.2</f>
        <v>4.5999999999999996</v>
      </c>
      <c r="AH350" s="28">
        <f>+_xlfn.PERCENTRANK.INC(Causales[Puntaje Ponderado],Causales[[#This Row],[Puntaje Ponderado]],3)</f>
        <v>0.16700000000000001</v>
      </c>
      <c r="AI350" s="49" t="str">
        <f>+VLOOKUP(M350,Homolgacion9[[Causal Homologada]:[Driver]],2,0)</f>
        <v>Incendios Forestales</v>
      </c>
      <c r="AJ350" s="2" t="str">
        <f t="shared" si="19"/>
        <v>Muy Baja</v>
      </c>
    </row>
    <row r="351" spans="2:36" x14ac:dyDescent="0.2">
      <c r="B351" s="1" t="s">
        <v>47</v>
      </c>
      <c r="C351" s="1" t="s">
        <v>36</v>
      </c>
      <c r="D351" s="1" t="str">
        <f>+VLOOKUP(F351,'DIV REGIONAL'!$F$4:$H$37,2,0)</f>
        <v>SURESTE</v>
      </c>
      <c r="E351" s="1" t="str">
        <f>+VLOOKUP(F351,'DIV REGIONAL'!$F$4:$H$37,3,0)</f>
        <v>IX. HIGUAMO</v>
      </c>
      <c r="F351" s="1" t="s">
        <v>226</v>
      </c>
      <c r="G351" s="2">
        <v>6</v>
      </c>
      <c r="H351" s="1" t="s">
        <v>51</v>
      </c>
      <c r="I351" s="46" t="s">
        <v>864</v>
      </c>
      <c r="J351" s="2">
        <v>3</v>
      </c>
      <c r="K351" s="1" t="s">
        <v>10</v>
      </c>
      <c r="L351" s="1" t="s">
        <v>12</v>
      </c>
      <c r="M351" s="10" t="str">
        <f>+VLOOKUP(L351,Homolgacion9[[Causal]:[Causal Homologada]],2,0)</f>
        <v>Pastoreo de ganado en bosques</v>
      </c>
      <c r="N351" s="47" t="str">
        <f>+Causales[[#This Row],[Provincia]]&amp;Causales[[#This Row],[Dinámica]]&amp;Causales[[#This Row],[Causal Homologada]]</f>
        <v>Hato MayorDegradaciónPastoreo de ganado en bosques</v>
      </c>
      <c r="O351" s="8">
        <v>4</v>
      </c>
      <c r="P351" s="8">
        <v>4</v>
      </c>
      <c r="Q351" s="8">
        <v>5</v>
      </c>
      <c r="R351" s="8"/>
      <c r="S351" s="8"/>
      <c r="T351" s="8"/>
      <c r="U351" s="8"/>
      <c r="V351" s="8"/>
      <c r="W351" s="8"/>
      <c r="X351" s="8">
        <f t="shared" si="18"/>
        <v>13</v>
      </c>
      <c r="Y351" s="39">
        <f t="shared" si="17"/>
        <v>4.333333333333333</v>
      </c>
      <c r="Z351" s="34">
        <v>1</v>
      </c>
      <c r="AA351" s="28"/>
      <c r="AB351" s="28">
        <f>+COUNTIFS(Causales[Causal Homologada],Causales[[#This Row],[Causal Homologada]])</f>
        <v>29</v>
      </c>
      <c r="AC351" s="28"/>
      <c r="AD351" s="28">
        <f>+COUNTIFS(Causales[Causal Homologada],Causales[[#This Row],[Causal Homologada]],Causales[Ranking],1,Causales[Dinámica],Causales[[#This Row],[Dinámica]])</f>
        <v>11</v>
      </c>
      <c r="AE351" s="28">
        <f>+COUNTIFS(Causales[Causal Homologada],Causales[[#This Row],[Causal Homologada]],Causales[Ranking],2,Causales[Dinámica],Causales[[#This Row],[Dinámica]])</f>
        <v>8</v>
      </c>
      <c r="AF351" s="28">
        <f>+Causales[[#This Row],[Conteo Rank]]*1+Causales[[#This Row],[Conteo Rank2]]*0.5</f>
        <v>15</v>
      </c>
      <c r="AG351" s="28">
        <f>+Causales[[#This Row],[Conteo Rank 1+2]]*0.8+Causales[[#This Row],[Puntaje Total]]*0.2</f>
        <v>14.6</v>
      </c>
      <c r="AH351" s="28">
        <f>+_xlfn.PERCENTRANK.INC(Causales[Puntaje Ponderado],Causales[[#This Row],[Puntaje Ponderado]],3)</f>
        <v>0.88500000000000001</v>
      </c>
      <c r="AI351" s="49" t="str">
        <f>+VLOOKUP(M351,Homolgacion9[[Causal Homologada]:[Driver]],2,0)</f>
        <v>Manejo y uso insustentable de las tierras para producción ganadera</v>
      </c>
      <c r="AJ351" s="2" t="str">
        <f t="shared" si="19"/>
        <v>Muy Alta</v>
      </c>
    </row>
    <row r="352" spans="2:36" x14ac:dyDescent="0.2">
      <c r="B352" s="1" t="s">
        <v>47</v>
      </c>
      <c r="C352" s="1" t="s">
        <v>36</v>
      </c>
      <c r="D352" s="1" t="str">
        <f>+VLOOKUP(F352,'DIV REGIONAL'!$F$4:$H$37,2,0)</f>
        <v>SURESTE</v>
      </c>
      <c r="E352" s="1" t="str">
        <f>+VLOOKUP(F352,'DIV REGIONAL'!$F$4:$H$37,3,0)</f>
        <v>IX. HIGUAMO</v>
      </c>
      <c r="F352" s="1" t="s">
        <v>226</v>
      </c>
      <c r="G352" s="2">
        <v>6</v>
      </c>
      <c r="H352" s="1" t="s">
        <v>51</v>
      </c>
      <c r="I352" s="46" t="s">
        <v>864</v>
      </c>
      <c r="J352" s="2">
        <v>3</v>
      </c>
      <c r="K352" s="1" t="s">
        <v>10</v>
      </c>
      <c r="L352" s="1" t="s">
        <v>13</v>
      </c>
      <c r="M352" s="10" t="str">
        <f>+VLOOKUP(L352,Homolgacion9[[Causal]:[Causal Homologada]],2,0)</f>
        <v>Extracción de Madera Leña/Carbón</v>
      </c>
      <c r="N352" s="47" t="str">
        <f>+Causales[[#This Row],[Provincia]]&amp;Causales[[#This Row],[Dinámica]]&amp;Causales[[#This Row],[Causal Homologada]]</f>
        <v>Hato MayorDegradaciónExtracción de Madera Leña/Carbón</v>
      </c>
      <c r="O352" s="8">
        <v>3</v>
      </c>
      <c r="P352" s="8">
        <v>3</v>
      </c>
      <c r="Q352" s="8">
        <v>4</v>
      </c>
      <c r="R352" s="8"/>
      <c r="S352" s="8"/>
      <c r="T352" s="8"/>
      <c r="U352" s="8"/>
      <c r="V352" s="8"/>
      <c r="W352" s="8"/>
      <c r="X352" s="8">
        <f t="shared" si="18"/>
        <v>10</v>
      </c>
      <c r="Y352" s="39">
        <f t="shared" si="17"/>
        <v>3.3333333333333335</v>
      </c>
      <c r="Z352" s="34">
        <v>2</v>
      </c>
      <c r="AA352" s="28"/>
      <c r="AB352" s="28">
        <f>+COUNTIFS(Causales[Causal Homologada],Causales[[#This Row],[Causal Homologada]])</f>
        <v>31</v>
      </c>
      <c r="AC352" s="28"/>
      <c r="AD352" s="28">
        <f>+COUNTIFS(Causales[Causal Homologada],Causales[[#This Row],[Causal Homologada]],Causales[Ranking],1,Causales[Dinámica],Causales[[#This Row],[Dinámica]])</f>
        <v>10</v>
      </c>
      <c r="AE352" s="28">
        <f>+COUNTIFS(Causales[Causal Homologada],Causales[[#This Row],[Causal Homologada]],Causales[Ranking],2,Causales[Dinámica],Causales[[#This Row],[Dinámica]])</f>
        <v>9</v>
      </c>
      <c r="AF352" s="28">
        <f>+Causales[[#This Row],[Conteo Rank]]*1+Causales[[#This Row],[Conteo Rank2]]*0.5</f>
        <v>14.5</v>
      </c>
      <c r="AG352" s="28">
        <f>+Causales[[#This Row],[Conteo Rank 1+2]]*0.8+Causales[[#This Row],[Puntaje Total]]*0.2</f>
        <v>13.600000000000001</v>
      </c>
      <c r="AH352" s="28">
        <f>+_xlfn.PERCENTRANK.INC(Causales[Puntaje Ponderado],Causales[[#This Row],[Puntaje Ponderado]],3)</f>
        <v>0.80600000000000005</v>
      </c>
      <c r="AI352" s="49" t="str">
        <f>+VLOOKUP(M352,Homolgacion9[[Causal Homologada]:[Driver]],2,0)</f>
        <v>Manejo y uso insustentable de las tierras forestales</v>
      </c>
      <c r="AJ352" s="2" t="str">
        <f t="shared" si="19"/>
        <v>Muy Alta</v>
      </c>
    </row>
    <row r="353" spans="2:36" x14ac:dyDescent="0.2">
      <c r="B353" s="1" t="s">
        <v>47</v>
      </c>
      <c r="C353" s="1" t="s">
        <v>36</v>
      </c>
      <c r="D353" s="1" t="str">
        <f>+VLOOKUP(F353,'DIV REGIONAL'!$F$4:$H$37,2,0)</f>
        <v>SURESTE</v>
      </c>
      <c r="E353" s="1" t="str">
        <f>+VLOOKUP(F353,'DIV REGIONAL'!$F$4:$H$37,3,0)</f>
        <v>IX. HIGUAMO</v>
      </c>
      <c r="F353" s="1" t="s">
        <v>226</v>
      </c>
      <c r="G353" s="2">
        <v>6</v>
      </c>
      <c r="H353" s="1" t="s">
        <v>51</v>
      </c>
      <c r="I353" s="46" t="s">
        <v>864</v>
      </c>
      <c r="J353" s="2">
        <v>3</v>
      </c>
      <c r="K353" s="1" t="s">
        <v>10</v>
      </c>
      <c r="L353" s="1" t="s">
        <v>185</v>
      </c>
      <c r="M353" s="10" t="str">
        <f>+VLOOKUP(L353,Homolgacion9[[Causal]:[Causal Homologada]],2,0)</f>
        <v>Otras Causas Misceláneas</v>
      </c>
      <c r="N353" s="47" t="str">
        <f>+Causales[[#This Row],[Provincia]]&amp;Causales[[#This Row],[Dinámica]]&amp;Causales[[#This Row],[Causal Homologada]]</f>
        <v>Hato MayorDegradaciónOtras Causas Misceláneas</v>
      </c>
      <c r="O353" s="8">
        <v>2</v>
      </c>
      <c r="P353" s="8">
        <v>2</v>
      </c>
      <c r="Q353" s="8">
        <v>3</v>
      </c>
      <c r="R353" s="8"/>
      <c r="S353" s="8"/>
      <c r="T353" s="8"/>
      <c r="U353" s="8"/>
      <c r="V353" s="8"/>
      <c r="W353" s="8"/>
      <c r="X353" s="8">
        <f t="shared" si="18"/>
        <v>7</v>
      </c>
      <c r="Y353" s="39">
        <f t="shared" si="17"/>
        <v>2.3333333333333335</v>
      </c>
      <c r="Z353" s="34">
        <v>3</v>
      </c>
      <c r="AA353" s="28"/>
      <c r="AB353" s="28">
        <f>+COUNTIFS(Causales[Causal Homologada],Causales[[#This Row],[Causal Homologada]])</f>
        <v>13</v>
      </c>
      <c r="AC353" s="28"/>
      <c r="AD353" s="28">
        <f>+COUNTIFS(Causales[Causal Homologada],Causales[[#This Row],[Causal Homologada]],Causales[Ranking],1,Causales[Dinámica],Causales[[#This Row],[Dinámica]])</f>
        <v>0</v>
      </c>
      <c r="AE353" s="28">
        <f>+COUNTIFS(Causales[Causal Homologada],Causales[[#This Row],[Causal Homologada]],Causales[Ranking],2,Causales[Dinámica],Causales[[#This Row],[Dinámica]])</f>
        <v>0</v>
      </c>
      <c r="AF353" s="28">
        <f>+Causales[[#This Row],[Conteo Rank]]*1+Causales[[#This Row],[Conteo Rank2]]*0.5</f>
        <v>0</v>
      </c>
      <c r="AG353" s="28">
        <f>+Causales[[#This Row],[Conteo Rank 1+2]]*0.8+Causales[[#This Row],[Puntaje Total]]*0.2</f>
        <v>1.4000000000000001</v>
      </c>
      <c r="AH353" s="28">
        <f>+_xlfn.PERCENTRANK.INC(Causales[Puntaje Ponderado],Causales[[#This Row],[Puntaje Ponderado]],3)</f>
        <v>3.0000000000000001E-3</v>
      </c>
      <c r="AI353" s="49" t="str">
        <f>+VLOOKUP(M353,Homolgacion9[[Causal Homologada]:[Driver]],2,0)</f>
        <v>Débil Educación Ambiental</v>
      </c>
      <c r="AJ353" s="2" t="str">
        <f t="shared" si="19"/>
        <v>Muy Baja</v>
      </c>
    </row>
    <row r="354" spans="2:36" x14ac:dyDescent="0.2">
      <c r="B354" s="1" t="s">
        <v>47</v>
      </c>
      <c r="C354" s="1" t="s">
        <v>36</v>
      </c>
      <c r="D354" s="1" t="str">
        <f>+VLOOKUP(F354,'DIV REGIONAL'!$F$4:$H$37,2,0)</f>
        <v>SURESTE</v>
      </c>
      <c r="E354" s="1" t="str">
        <f>+VLOOKUP(F354,'DIV REGIONAL'!$F$4:$H$37,3,0)</f>
        <v>IX. HIGUAMO</v>
      </c>
      <c r="F354" s="1" t="s">
        <v>226</v>
      </c>
      <c r="G354" s="2">
        <v>6</v>
      </c>
      <c r="H354" s="1" t="s">
        <v>51</v>
      </c>
      <c r="I354" s="46" t="s">
        <v>864</v>
      </c>
      <c r="J354" s="2">
        <v>3</v>
      </c>
      <c r="K354" s="1" t="s">
        <v>10</v>
      </c>
      <c r="L354" s="1" t="s">
        <v>186</v>
      </c>
      <c r="M354" s="10" t="str">
        <f>+VLOOKUP(L354,Homolgacion9[[Causal]:[Causal Homologada]],2,0)</f>
        <v>Introducción Especies Exóticas/Invasoras</v>
      </c>
      <c r="N354" s="47" t="str">
        <f>+Causales[[#This Row],[Provincia]]&amp;Causales[[#This Row],[Dinámica]]&amp;Causales[[#This Row],[Causal Homologada]]</f>
        <v>Hato MayorDegradaciónIntroducción Especies Exóticas/Invasoras</v>
      </c>
      <c r="O354" s="8">
        <v>1</v>
      </c>
      <c r="P354" s="8">
        <v>1</v>
      </c>
      <c r="Q354" s="8">
        <v>4</v>
      </c>
      <c r="R354" s="8"/>
      <c r="S354" s="8"/>
      <c r="T354" s="8"/>
      <c r="U354" s="8"/>
      <c r="V354" s="8"/>
      <c r="W354" s="8"/>
      <c r="X354" s="8">
        <f t="shared" si="18"/>
        <v>6</v>
      </c>
      <c r="Y354" s="39">
        <f t="shared" si="17"/>
        <v>2</v>
      </c>
      <c r="Z354" s="34">
        <v>4</v>
      </c>
      <c r="AA354" s="28"/>
      <c r="AB354" s="28">
        <f>+COUNTIFS(Causales[Causal Homologada],Causales[[#This Row],[Causal Homologada]])</f>
        <v>18</v>
      </c>
      <c r="AC354" s="28"/>
      <c r="AD354" s="28">
        <f>+COUNTIFS(Causales[Causal Homologada],Causales[[#This Row],[Causal Homologada]],Causales[Ranking],1,Causales[Dinámica],Causales[[#This Row],[Dinámica]])</f>
        <v>2</v>
      </c>
      <c r="AE354" s="28">
        <f>+COUNTIFS(Causales[Causal Homologada],Causales[[#This Row],[Causal Homologada]],Causales[Ranking],2,Causales[Dinámica],Causales[[#This Row],[Dinámica]])</f>
        <v>4</v>
      </c>
      <c r="AF354" s="28">
        <f>+Causales[[#This Row],[Conteo Rank]]*1+Causales[[#This Row],[Conteo Rank2]]*0.5</f>
        <v>4</v>
      </c>
      <c r="AG354" s="28">
        <f>+Causales[[#This Row],[Conteo Rank 1+2]]*0.8+Causales[[#This Row],[Puntaje Total]]*0.2</f>
        <v>4.4000000000000004</v>
      </c>
      <c r="AH354" s="28">
        <f>+_xlfn.PERCENTRANK.INC(Causales[Puntaje Ponderado],Causales[[#This Row],[Puntaje Ponderado]],3)</f>
        <v>0.152</v>
      </c>
      <c r="AI354" s="49" t="str">
        <f>+VLOOKUP(M354,Homolgacion9[[Causal Homologada]:[Driver]],2,0)</f>
        <v>Plagas, enfermedades en introducción de especies invasoras exóticas</v>
      </c>
      <c r="AJ354" s="2" t="str">
        <f t="shared" si="19"/>
        <v>Muy Baja</v>
      </c>
    </row>
    <row r="355" spans="2:36" x14ac:dyDescent="0.2">
      <c r="B355" s="1" t="s">
        <v>47</v>
      </c>
      <c r="C355" s="1" t="s">
        <v>36</v>
      </c>
      <c r="D355" s="1" t="str">
        <f>+VLOOKUP(F355,'DIV REGIONAL'!$F$4:$H$37,2,0)</f>
        <v>SURESTE</v>
      </c>
      <c r="E355" s="1" t="str">
        <f>+VLOOKUP(F355,'DIV REGIONAL'!$F$4:$H$37,3,0)</f>
        <v>IX. HIGUAMO</v>
      </c>
      <c r="F355" s="1" t="s">
        <v>226</v>
      </c>
      <c r="G355" s="2">
        <v>6</v>
      </c>
      <c r="H355" s="1" t="s">
        <v>51</v>
      </c>
      <c r="I355" s="46" t="s">
        <v>864</v>
      </c>
      <c r="J355" s="2">
        <v>3</v>
      </c>
      <c r="K355" s="1" t="s">
        <v>15</v>
      </c>
      <c r="L355" s="1" t="s">
        <v>16</v>
      </c>
      <c r="M355" s="10" t="str">
        <f>+VLOOKUP(L355,Homolgacion9[[Causal]:[Causal Homologada]],2,0)</f>
        <v>Debilidad en la Institucionalidad Forestal</v>
      </c>
      <c r="N355" s="47" t="str">
        <f>+Causales[[#This Row],[Provincia]]&amp;Causales[[#This Row],[Dinámica]]&amp;Causales[[#This Row],[Causal Homologada]]</f>
        <v>Hato MayorCausas IndirectasDebilidad en la Institucionalidad Forestal</v>
      </c>
      <c r="O355" s="8">
        <v>3</v>
      </c>
      <c r="P355" s="8">
        <v>3</v>
      </c>
      <c r="Q355" s="8">
        <v>3</v>
      </c>
      <c r="R355" s="8"/>
      <c r="S355" s="8"/>
      <c r="T355" s="8"/>
      <c r="U355" s="8"/>
      <c r="V355" s="8"/>
      <c r="W355" s="8"/>
      <c r="X355" s="8">
        <f t="shared" si="18"/>
        <v>9</v>
      </c>
      <c r="Y355" s="39">
        <f t="shared" ref="Y355:Y396" si="20">+IFERROR(X355/COUNT(O355:W355),"")</f>
        <v>3</v>
      </c>
      <c r="Z355" s="35">
        <v>4</v>
      </c>
      <c r="AA355" s="28"/>
      <c r="AB355" s="28">
        <f>+COUNTIFS(Causales[Causal Homologada],Causales[[#This Row],[Causal Homologada]])</f>
        <v>37</v>
      </c>
      <c r="AC355" s="28"/>
      <c r="AD355" s="28">
        <f>+COUNTIFS(Causales[Causal Homologada],Causales[[#This Row],[Causal Homologada]],Causales[Ranking],1,Causales[Dinámica],Causales[[#This Row],[Dinámica]])</f>
        <v>8</v>
      </c>
      <c r="AE355" s="28">
        <f>+COUNTIFS(Causales[Causal Homologada],Causales[[#This Row],[Causal Homologada]],Causales[Ranking],2,Causales[Dinámica],Causales[[#This Row],[Dinámica]])</f>
        <v>4</v>
      </c>
      <c r="AF355" s="28">
        <f>+Causales[[#This Row],[Conteo Rank]]*1+Causales[[#This Row],[Conteo Rank2]]*0.5</f>
        <v>10</v>
      </c>
      <c r="AG355" s="28">
        <f>+Causales[[#This Row],[Conteo Rank 1+2]]*0.8+Causales[[#This Row],[Puntaje Total]]*0.2</f>
        <v>9.8000000000000007</v>
      </c>
      <c r="AH355" s="28">
        <f>+_xlfn.PERCENTRANK.INC(Causales[Puntaje Ponderado],Causales[[#This Row],[Puntaje Ponderado]],3)</f>
        <v>0.45900000000000002</v>
      </c>
      <c r="AI355" s="49" t="str">
        <f>+VLOOKUP(M355,Homolgacion9[[Causal Homologada]:[Driver]],2,0)</f>
        <v>Debilidad institucional para la gestión forestal y ausencia de ley sectorial forestal y otras leyes asociadas a la gestión del sector</v>
      </c>
      <c r="AJ355" s="2" t="str">
        <f t="shared" si="19"/>
        <v>Media</v>
      </c>
    </row>
    <row r="356" spans="2:36" x14ac:dyDescent="0.2">
      <c r="B356" s="1" t="s">
        <v>47</v>
      </c>
      <c r="C356" s="1" t="s">
        <v>36</v>
      </c>
      <c r="D356" s="1" t="str">
        <f>+VLOOKUP(F356,'DIV REGIONAL'!$F$4:$H$37,2,0)</f>
        <v>SURESTE</v>
      </c>
      <c r="E356" s="1" t="str">
        <f>+VLOOKUP(F356,'DIV REGIONAL'!$F$4:$H$37,3,0)</f>
        <v>IX. HIGUAMO</v>
      </c>
      <c r="F356" s="1" t="s">
        <v>226</v>
      </c>
      <c r="G356" s="2">
        <v>6</v>
      </c>
      <c r="H356" s="1" t="s">
        <v>51</v>
      </c>
      <c r="I356" s="46" t="s">
        <v>864</v>
      </c>
      <c r="J356" s="2">
        <v>3</v>
      </c>
      <c r="K356" s="1" t="s">
        <v>15</v>
      </c>
      <c r="L356" s="1" t="s">
        <v>17</v>
      </c>
      <c r="M356" s="10" t="str">
        <f>+VLOOKUP(L356,Homolgacion9[[Causal]:[Causal Homologada]],2,0)</f>
        <v>Debilidad en las Políticas Públicas</v>
      </c>
      <c r="N356" s="47" t="str">
        <f>+Causales[[#This Row],[Provincia]]&amp;Causales[[#This Row],[Dinámica]]&amp;Causales[[#This Row],[Causal Homologada]]</f>
        <v>Hato MayorCausas IndirectasDebilidad en las Políticas Públicas</v>
      </c>
      <c r="O356" s="8">
        <v>4</v>
      </c>
      <c r="P356" s="8">
        <v>4</v>
      </c>
      <c r="Q356" s="8">
        <v>4</v>
      </c>
      <c r="R356" s="8"/>
      <c r="S356" s="8"/>
      <c r="T356" s="8"/>
      <c r="U356" s="8"/>
      <c r="V356" s="8"/>
      <c r="W356" s="8"/>
      <c r="X356" s="8">
        <f t="shared" si="18"/>
        <v>12</v>
      </c>
      <c r="Y356" s="39">
        <f t="shared" si="20"/>
        <v>4</v>
      </c>
      <c r="Z356" s="35">
        <v>2</v>
      </c>
      <c r="AA356" s="28"/>
      <c r="AB356" s="28">
        <f>+COUNTIFS(Causales[Causal Homologada],Causales[[#This Row],[Causal Homologada]])</f>
        <v>50</v>
      </c>
      <c r="AC356" s="28"/>
      <c r="AD356" s="28">
        <f>+COUNTIFS(Causales[Causal Homologada],Causales[[#This Row],[Causal Homologada]],Causales[Ranking],1,Causales[Dinámica],Causales[[#This Row],[Dinámica]])</f>
        <v>8</v>
      </c>
      <c r="AE356" s="28">
        <f>+COUNTIFS(Causales[Causal Homologada],Causales[[#This Row],[Causal Homologada]],Causales[Ranking],2,Causales[Dinámica],Causales[[#This Row],[Dinámica]])</f>
        <v>8</v>
      </c>
      <c r="AF356" s="28">
        <f>+Causales[[#This Row],[Conteo Rank]]*1+Causales[[#This Row],[Conteo Rank2]]*0.5</f>
        <v>12</v>
      </c>
      <c r="AG356" s="28">
        <f>+Causales[[#This Row],[Conteo Rank 1+2]]*0.8+Causales[[#This Row],[Puntaje Total]]*0.2</f>
        <v>12.000000000000002</v>
      </c>
      <c r="AH356" s="28">
        <f>+_xlfn.PERCENTRANK.INC(Causales[Puntaje Ponderado],Causales[[#This Row],[Puntaje Ponderado]],3)</f>
        <v>0.63700000000000001</v>
      </c>
      <c r="AI356" s="49" t="str">
        <f>+VLOOKUP(M356,Homolgacion9[[Causal Homologada]:[Driver]],2,0)</f>
        <v>Debilidad institucional para la gestión forestal y ausencia de ley sectorial forestal y otras leyes asociadas a la gestión del sector</v>
      </c>
      <c r="AJ356" s="2" t="str">
        <f t="shared" si="19"/>
        <v>Alta</v>
      </c>
    </row>
    <row r="357" spans="2:36" x14ac:dyDescent="0.2">
      <c r="B357" s="1" t="s">
        <v>47</v>
      </c>
      <c r="C357" s="1" t="s">
        <v>36</v>
      </c>
      <c r="D357" s="1" t="str">
        <f>+VLOOKUP(F357,'DIV REGIONAL'!$F$4:$H$37,2,0)</f>
        <v>SURESTE</v>
      </c>
      <c r="E357" s="1" t="str">
        <f>+VLOOKUP(F357,'DIV REGIONAL'!$F$4:$H$37,3,0)</f>
        <v>IX. HIGUAMO</v>
      </c>
      <c r="F357" s="1" t="s">
        <v>226</v>
      </c>
      <c r="G357" s="2">
        <v>6</v>
      </c>
      <c r="H357" s="1" t="s">
        <v>51</v>
      </c>
      <c r="I357" s="46" t="s">
        <v>864</v>
      </c>
      <c r="J357" s="2">
        <v>3</v>
      </c>
      <c r="K357" s="1" t="s">
        <v>15</v>
      </c>
      <c r="L357" s="1" t="s">
        <v>18</v>
      </c>
      <c r="M357" s="10" t="str">
        <f>+VLOOKUP(L357,Homolgacion9[[Causal]:[Causal Homologada]],2,0)</f>
        <v>Turismo: Expansión del área turística</v>
      </c>
      <c r="N357" s="47" t="str">
        <f>+Causales[[#This Row],[Provincia]]&amp;Causales[[#This Row],[Dinámica]]&amp;Causales[[#This Row],[Causal Homologada]]</f>
        <v>Hato MayorCausas IndirectasTurismo: Expansión del área turística</v>
      </c>
      <c r="O357" s="8">
        <v>2</v>
      </c>
      <c r="P357" s="8">
        <v>2</v>
      </c>
      <c r="Q357" s="8">
        <v>3</v>
      </c>
      <c r="R357" s="8"/>
      <c r="S357" s="8"/>
      <c r="T357" s="8"/>
      <c r="U357" s="8"/>
      <c r="V357" s="8"/>
      <c r="W357" s="8"/>
      <c r="X357" s="8">
        <f t="shared" si="18"/>
        <v>7</v>
      </c>
      <c r="Y357" s="39">
        <f t="shared" si="20"/>
        <v>2.3333333333333335</v>
      </c>
      <c r="Z357" s="35">
        <v>5</v>
      </c>
      <c r="AA357" s="28"/>
      <c r="AB357" s="28">
        <f>+COUNTIFS(Causales[Causal Homologada],Causales[[#This Row],[Causal Homologada]])</f>
        <v>30</v>
      </c>
      <c r="AC357" s="28"/>
      <c r="AD357" s="28">
        <f>+COUNTIFS(Causales[Causal Homologada],Causales[[#This Row],[Causal Homologada]],Causales[Ranking],1,Causales[Dinámica],Causales[[#This Row],[Dinámica]])</f>
        <v>0</v>
      </c>
      <c r="AE357" s="28">
        <f>+COUNTIFS(Causales[Causal Homologada],Causales[[#This Row],[Causal Homologada]],Causales[Ranking],2,Causales[Dinámica],Causales[[#This Row],[Dinámica]])</f>
        <v>3</v>
      </c>
      <c r="AF357" s="28">
        <f>+Causales[[#This Row],[Conteo Rank]]*1+Causales[[#This Row],[Conteo Rank2]]*0.5</f>
        <v>1.5</v>
      </c>
      <c r="AG357" s="28">
        <f>+Causales[[#This Row],[Conteo Rank 1+2]]*0.8+Causales[[#This Row],[Puntaje Total]]*0.2</f>
        <v>2.6000000000000005</v>
      </c>
      <c r="AH357" s="28">
        <f>+_xlfn.PERCENTRANK.INC(Causales[Puntaje Ponderado],Causales[[#This Row],[Puntaje Ponderado]],3)</f>
        <v>5.8999999999999997E-2</v>
      </c>
      <c r="AI357" s="49" t="str">
        <f>+VLOOKUP(M357,Homolgacion9[[Causal Homologada]:[Driver]],2,0)</f>
        <v>Expansión de infraestructura productiva de tipo urbana, vial e industrial</v>
      </c>
      <c r="AJ357" s="2" t="str">
        <f t="shared" si="19"/>
        <v>Muy Baja</v>
      </c>
    </row>
    <row r="358" spans="2:36" x14ac:dyDescent="0.2">
      <c r="B358" s="1" t="s">
        <v>47</v>
      </c>
      <c r="C358" s="1" t="s">
        <v>36</v>
      </c>
      <c r="D358" s="1" t="str">
        <f>+VLOOKUP(F358,'DIV REGIONAL'!$F$4:$H$37,2,0)</f>
        <v>SURESTE</v>
      </c>
      <c r="E358" s="1" t="str">
        <f>+VLOOKUP(F358,'DIV REGIONAL'!$F$4:$H$37,3,0)</f>
        <v>IX. HIGUAMO</v>
      </c>
      <c r="F358" s="1" t="s">
        <v>226</v>
      </c>
      <c r="G358" s="2">
        <v>6</v>
      </c>
      <c r="H358" s="1" t="s">
        <v>51</v>
      </c>
      <c r="I358" s="46" t="s">
        <v>864</v>
      </c>
      <c r="J358" s="2">
        <v>3</v>
      </c>
      <c r="K358" s="1" t="s">
        <v>15</v>
      </c>
      <c r="L358" s="1" t="s">
        <v>19</v>
      </c>
      <c r="M358" s="10" t="str">
        <f>+VLOOKUP(L358,Homolgacion9[[Causal]:[Causal Homologada]],2,0)</f>
        <v>Informalidad Mercado Leña/Carbón</v>
      </c>
      <c r="N358" s="47" t="str">
        <f>+Causales[[#This Row],[Provincia]]&amp;Causales[[#This Row],[Dinámica]]&amp;Causales[[#This Row],[Causal Homologada]]</f>
        <v>Hato MayorCausas IndirectasInformalidad Mercado Leña/Carbón</v>
      </c>
      <c r="O358" s="8">
        <v>3</v>
      </c>
      <c r="P358" s="8">
        <v>4</v>
      </c>
      <c r="Q358" s="8">
        <v>5</v>
      </c>
      <c r="R358" s="8"/>
      <c r="S358" s="8"/>
      <c r="T358" s="8"/>
      <c r="U358" s="8"/>
      <c r="V358" s="8"/>
      <c r="W358" s="8"/>
      <c r="X358" s="8">
        <f t="shared" si="18"/>
        <v>12</v>
      </c>
      <c r="Y358" s="39">
        <f t="shared" si="20"/>
        <v>4</v>
      </c>
      <c r="Z358" s="35">
        <v>2</v>
      </c>
      <c r="AA358" s="28"/>
      <c r="AB358" s="28">
        <f>+COUNTIFS(Causales[Causal Homologada],Causales[[#This Row],[Causal Homologada]])</f>
        <v>29</v>
      </c>
      <c r="AC358" s="28"/>
      <c r="AD358" s="28">
        <f>+COUNTIFS(Causales[Causal Homologada],Causales[[#This Row],[Causal Homologada]],Causales[Ranking],1,Causales[Dinámica],Causales[[#This Row],[Dinámica]])</f>
        <v>5</v>
      </c>
      <c r="AE358" s="28">
        <f>+COUNTIFS(Causales[Causal Homologada],Causales[[#This Row],[Causal Homologada]],Causales[Ranking],2,Causales[Dinámica],Causales[[#This Row],[Dinámica]])</f>
        <v>8</v>
      </c>
      <c r="AF358" s="28">
        <f>+Causales[[#This Row],[Conteo Rank]]*1+Causales[[#This Row],[Conteo Rank2]]*0.5</f>
        <v>9</v>
      </c>
      <c r="AG358" s="28">
        <f>+Causales[[#This Row],[Conteo Rank 1+2]]*0.8+Causales[[#This Row],[Puntaje Total]]*0.2</f>
        <v>9.6000000000000014</v>
      </c>
      <c r="AH358" s="28">
        <f>+_xlfn.PERCENTRANK.INC(Causales[Puntaje Ponderado],Causales[[#This Row],[Puntaje Ponderado]],3)</f>
        <v>0.45400000000000001</v>
      </c>
      <c r="AI358" s="49" t="str">
        <f>+VLOOKUP(M358,Homolgacion9[[Causal Homologada]:[Driver]],2,0)</f>
        <v>Manejo y uso insustentable de las tierras forestales</v>
      </c>
      <c r="AJ358" s="2" t="str">
        <f t="shared" si="19"/>
        <v>Media</v>
      </c>
    </row>
    <row r="359" spans="2:36" x14ac:dyDescent="0.2">
      <c r="B359" s="1" t="s">
        <v>47</v>
      </c>
      <c r="C359" s="1" t="s">
        <v>36</v>
      </c>
      <c r="D359" s="1" t="str">
        <f>+VLOOKUP(F359,'DIV REGIONAL'!$F$4:$H$37,2,0)</f>
        <v>SURESTE</v>
      </c>
      <c r="E359" s="1" t="str">
        <f>+VLOOKUP(F359,'DIV REGIONAL'!$F$4:$H$37,3,0)</f>
        <v>IX. HIGUAMO</v>
      </c>
      <c r="F359" s="1" t="s">
        <v>226</v>
      </c>
      <c r="G359" s="2">
        <v>6</v>
      </c>
      <c r="H359" s="1" t="s">
        <v>51</v>
      </c>
      <c r="I359" s="46" t="s">
        <v>864</v>
      </c>
      <c r="J359" s="2">
        <v>3</v>
      </c>
      <c r="K359" s="1" t="s">
        <v>15</v>
      </c>
      <c r="L359" s="1" t="s">
        <v>107</v>
      </c>
      <c r="M359" s="10" t="str">
        <f>+VLOOKUP(L359,Homolgacion9[[Causal]:[Causal Homologada]],2,0)</f>
        <v>Pobreza -Desempleo</v>
      </c>
      <c r="N359" s="47" t="str">
        <f>+Causales[[#This Row],[Provincia]]&amp;Causales[[#This Row],[Dinámica]]&amp;Causales[[#This Row],[Causal Homologada]]</f>
        <v>Hato MayorCausas IndirectasPobreza -Desempleo</v>
      </c>
      <c r="O359" s="8">
        <v>4</v>
      </c>
      <c r="P359" s="8">
        <v>4</v>
      </c>
      <c r="Q359" s="8">
        <v>4</v>
      </c>
      <c r="R359" s="8"/>
      <c r="S359" s="8"/>
      <c r="T359" s="8"/>
      <c r="U359" s="8"/>
      <c r="V359" s="8"/>
      <c r="W359" s="8"/>
      <c r="X359" s="8">
        <f t="shared" si="18"/>
        <v>12</v>
      </c>
      <c r="Y359" s="39">
        <f t="shared" si="20"/>
        <v>4</v>
      </c>
      <c r="Z359" s="35">
        <v>2</v>
      </c>
      <c r="AA359" s="28"/>
      <c r="AB359" s="28">
        <f>+COUNTIFS(Causales[Causal Homologada],Causales[[#This Row],[Causal Homologada]])</f>
        <v>25</v>
      </c>
      <c r="AC359" s="28"/>
      <c r="AD359" s="28">
        <f>+COUNTIFS(Causales[Causal Homologada],Causales[[#This Row],[Causal Homologada]],Causales[Ranking],1,Causales[Dinámica],Causales[[#This Row],[Dinámica]])</f>
        <v>2</v>
      </c>
      <c r="AE359" s="28">
        <f>+COUNTIFS(Causales[Causal Homologada],Causales[[#This Row],[Causal Homologada]],Causales[Ranking],2,Causales[Dinámica],Causales[[#This Row],[Dinámica]])</f>
        <v>4</v>
      </c>
      <c r="AF359" s="28">
        <f>+Causales[[#This Row],[Conteo Rank]]*1+Causales[[#This Row],[Conteo Rank2]]*0.5</f>
        <v>4</v>
      </c>
      <c r="AG359" s="28">
        <f>+Causales[[#This Row],[Conteo Rank 1+2]]*0.8+Causales[[#This Row],[Puntaje Total]]*0.2</f>
        <v>5.6000000000000005</v>
      </c>
      <c r="AH359" s="28">
        <f>+_xlfn.PERCENTRANK.INC(Causales[Puntaje Ponderado],Causales[[#This Row],[Puntaje Ponderado]],3)</f>
        <v>0.247</v>
      </c>
      <c r="AI359" s="49" t="str">
        <f>+VLOOKUP(M359,Homolgacion9[[Causal Homologada]:[Driver]],2,0)</f>
        <v>Pobreza e Inequidad Social</v>
      </c>
      <c r="AJ359" s="2" t="str">
        <f t="shared" si="19"/>
        <v>Baja</v>
      </c>
    </row>
    <row r="360" spans="2:36" x14ac:dyDescent="0.2">
      <c r="B360" s="1" t="s">
        <v>47</v>
      </c>
      <c r="C360" s="1" t="s">
        <v>36</v>
      </c>
      <c r="D360" s="1" t="str">
        <f>+VLOOKUP(F360,'DIV REGIONAL'!$F$4:$H$37,2,0)</f>
        <v>SURESTE</v>
      </c>
      <c r="E360" s="1" t="str">
        <f>+VLOOKUP(F360,'DIV REGIONAL'!$F$4:$H$37,3,0)</f>
        <v>IX. HIGUAMO</v>
      </c>
      <c r="F360" s="1" t="s">
        <v>226</v>
      </c>
      <c r="G360" s="2">
        <v>6</v>
      </c>
      <c r="H360" s="1" t="s">
        <v>51</v>
      </c>
      <c r="I360" s="46" t="s">
        <v>864</v>
      </c>
      <c r="J360" s="2">
        <v>3</v>
      </c>
      <c r="K360" s="1" t="s">
        <v>15</v>
      </c>
      <c r="L360" s="1" t="s">
        <v>187</v>
      </c>
      <c r="M360" s="10" t="str">
        <f>+VLOOKUP(L360,Homolgacion9[[Causal]:[Causal Homologada]],2,0)</f>
        <v>Dinámica Migratoria</v>
      </c>
      <c r="N360" s="47" t="str">
        <f>+Causales[[#This Row],[Provincia]]&amp;Causales[[#This Row],[Dinámica]]&amp;Causales[[#This Row],[Causal Homologada]]</f>
        <v>Hato MayorCausas IndirectasDinámica Migratoria</v>
      </c>
      <c r="O360" s="8">
        <v>4</v>
      </c>
      <c r="P360" s="8">
        <v>4</v>
      </c>
      <c r="Q360" s="8">
        <v>5</v>
      </c>
      <c r="R360" s="8"/>
      <c r="S360" s="8"/>
      <c r="T360" s="8"/>
      <c r="U360" s="8"/>
      <c r="V360" s="8"/>
      <c r="W360" s="8"/>
      <c r="X360" s="8">
        <f t="shared" si="18"/>
        <v>13</v>
      </c>
      <c r="Y360" s="39">
        <f t="shared" si="20"/>
        <v>4.333333333333333</v>
      </c>
      <c r="Z360" s="35">
        <v>1</v>
      </c>
      <c r="AA360" s="28"/>
      <c r="AB360" s="28">
        <f>+COUNTIFS(Causales[Causal Homologada],Causales[[#This Row],[Causal Homologada]])</f>
        <v>21</v>
      </c>
      <c r="AC360" s="28"/>
      <c r="AD360" s="28">
        <f>+COUNTIFS(Causales[Causal Homologada],Causales[[#This Row],[Causal Homologada]],Causales[Ranking],1,Causales[Dinámica],Causales[[#This Row],[Dinámica]])</f>
        <v>6</v>
      </c>
      <c r="AE360" s="28">
        <f>+COUNTIFS(Causales[Causal Homologada],Causales[[#This Row],[Causal Homologada]],Causales[Ranking],2,Causales[Dinámica],Causales[[#This Row],[Dinámica]])</f>
        <v>3</v>
      </c>
      <c r="AF360" s="28">
        <f>+Causales[[#This Row],[Conteo Rank]]*1+Causales[[#This Row],[Conteo Rank2]]*0.5</f>
        <v>7.5</v>
      </c>
      <c r="AG360" s="28">
        <f>+Causales[[#This Row],[Conteo Rank 1+2]]*0.8+Causales[[#This Row],[Puntaje Total]]*0.2</f>
        <v>8.6</v>
      </c>
      <c r="AH360" s="28">
        <f>+_xlfn.PERCENTRANK.INC(Causales[Puntaje Ponderado],Causales[[#This Row],[Puntaje Ponderado]],3)</f>
        <v>0.38600000000000001</v>
      </c>
      <c r="AI360" s="49" t="str">
        <f>+VLOOKUP(M360,Homolgacion9[[Causal Homologada]:[Driver]],2,0)</f>
        <v>Insidencia sobre los Recursos Forestales debido a la elevada migración ilegal de origen internacional</v>
      </c>
      <c r="AJ360" s="2" t="str">
        <f t="shared" si="19"/>
        <v>Baja</v>
      </c>
    </row>
    <row r="361" spans="2:36" x14ac:dyDescent="0.2">
      <c r="B361" s="1" t="s">
        <v>47</v>
      </c>
      <c r="C361" s="1" t="s">
        <v>36</v>
      </c>
      <c r="D361" s="1" t="str">
        <f>+VLOOKUP(F361,'DIV REGIONAL'!$F$4:$H$37,2,0)</f>
        <v>SURESTE</v>
      </c>
      <c r="E361" s="1" t="str">
        <f>+VLOOKUP(F361,'DIV REGIONAL'!$F$4:$H$37,3,0)</f>
        <v>IX. HIGUAMO</v>
      </c>
      <c r="F361" s="1" t="s">
        <v>226</v>
      </c>
      <c r="G361" s="2">
        <v>6</v>
      </c>
      <c r="H361" s="1" t="s">
        <v>51</v>
      </c>
      <c r="I361" s="46" t="s">
        <v>864</v>
      </c>
      <c r="J361" s="2">
        <v>3</v>
      </c>
      <c r="K361" s="1" t="s">
        <v>15</v>
      </c>
      <c r="L361" s="1" t="s">
        <v>188</v>
      </c>
      <c r="M361" s="10" t="str">
        <f>+VLOOKUP(L361,Homolgacion9[[Causal]:[Causal Homologada]],2,0)</f>
        <v>Otras Causas Misceláneas</v>
      </c>
      <c r="N361" s="47" t="str">
        <f>+Causales[[#This Row],[Provincia]]&amp;Causales[[#This Row],[Dinámica]]&amp;Causales[[#This Row],[Causal Homologada]]</f>
        <v>Hato MayorCausas IndirectasOtras Causas Misceláneas</v>
      </c>
      <c r="O361" s="8">
        <v>3</v>
      </c>
      <c r="P361" s="8">
        <v>3</v>
      </c>
      <c r="Q361" s="8">
        <v>4</v>
      </c>
      <c r="R361" s="8"/>
      <c r="S361" s="8"/>
      <c r="T361" s="8"/>
      <c r="U361" s="8"/>
      <c r="V361" s="8"/>
      <c r="W361" s="8"/>
      <c r="X361" s="8">
        <f t="shared" si="18"/>
        <v>10</v>
      </c>
      <c r="Y361" s="39">
        <f t="shared" si="20"/>
        <v>3.3333333333333335</v>
      </c>
      <c r="Z361" s="35">
        <v>3</v>
      </c>
      <c r="AA361" s="28"/>
      <c r="AB361" s="28">
        <f>+COUNTIFS(Causales[Causal Homologada],Causales[[#This Row],[Causal Homologada]])</f>
        <v>13</v>
      </c>
      <c r="AC361" s="28"/>
      <c r="AD361" s="28">
        <f>+COUNTIFS(Causales[Causal Homologada],Causales[[#This Row],[Causal Homologada]],Causales[Ranking],1,Causales[Dinámica],Causales[[#This Row],[Dinámica]])</f>
        <v>0</v>
      </c>
      <c r="AE361" s="28">
        <f>+COUNTIFS(Causales[Causal Homologada],Causales[[#This Row],[Causal Homologada]],Causales[Ranking],2,Causales[Dinámica],Causales[[#This Row],[Dinámica]])</f>
        <v>1</v>
      </c>
      <c r="AF361" s="28">
        <f>+Causales[[#This Row],[Conteo Rank]]*1+Causales[[#This Row],[Conteo Rank2]]*0.5</f>
        <v>0.5</v>
      </c>
      <c r="AG361" s="28">
        <f>+Causales[[#This Row],[Conteo Rank 1+2]]*0.8+Causales[[#This Row],[Puntaje Total]]*0.2</f>
        <v>2.4</v>
      </c>
      <c r="AH361" s="28">
        <f>+_xlfn.PERCENTRANK.INC(Causales[Puntaje Ponderado],Causales[[#This Row],[Puntaje Ponderado]],3)</f>
        <v>4.2000000000000003E-2</v>
      </c>
      <c r="AI361" s="49" t="str">
        <f>+VLOOKUP(M361,Homolgacion9[[Causal Homologada]:[Driver]],2,0)</f>
        <v>Débil Educación Ambiental</v>
      </c>
      <c r="AJ361" s="2" t="str">
        <f t="shared" si="19"/>
        <v>Muy Baja</v>
      </c>
    </row>
    <row r="362" spans="2:36" x14ac:dyDescent="0.2">
      <c r="B362" s="1" t="s">
        <v>47</v>
      </c>
      <c r="C362" s="1" t="s">
        <v>36</v>
      </c>
      <c r="D362" s="1" t="str">
        <f>+VLOOKUP(F362,'DIV REGIONAL'!$F$4:$H$37,2,0)</f>
        <v>SURESTE</v>
      </c>
      <c r="E362" s="1" t="str">
        <f>+VLOOKUP(F362,'DIV REGIONAL'!$F$4:$H$37,3,0)</f>
        <v>IX. HIGUAMO</v>
      </c>
      <c r="F362" s="1" t="s">
        <v>226</v>
      </c>
      <c r="G362" s="2">
        <v>6</v>
      </c>
      <c r="H362" s="1" t="s">
        <v>51</v>
      </c>
      <c r="I362" s="46" t="s">
        <v>864</v>
      </c>
      <c r="J362" s="2">
        <v>3</v>
      </c>
      <c r="K362" s="1" t="s">
        <v>15</v>
      </c>
      <c r="L362" s="1" t="s">
        <v>189</v>
      </c>
      <c r="M362" s="10" t="str">
        <f>+VLOOKUP(L362,Homolgacion9[[Causal]:[Causal Homologada]],2,0)</f>
        <v>Débil Educación Ambiental</v>
      </c>
      <c r="N362" s="47" t="str">
        <f>+Causales[[#This Row],[Provincia]]&amp;Causales[[#This Row],[Dinámica]]&amp;Causales[[#This Row],[Causal Homologada]]</f>
        <v>Hato MayorCausas IndirectasDébil Educación Ambiental</v>
      </c>
      <c r="O362" s="8">
        <v>4</v>
      </c>
      <c r="P362" s="8">
        <v>4</v>
      </c>
      <c r="Q362" s="8">
        <v>5</v>
      </c>
      <c r="R362" s="8"/>
      <c r="S362" s="8"/>
      <c r="T362" s="8"/>
      <c r="U362" s="8"/>
      <c r="V362" s="8"/>
      <c r="W362" s="8"/>
      <c r="X362" s="8">
        <f t="shared" si="18"/>
        <v>13</v>
      </c>
      <c r="Y362" s="39">
        <f t="shared" si="20"/>
        <v>4.333333333333333</v>
      </c>
      <c r="Z362" s="35">
        <v>1</v>
      </c>
      <c r="AA362" s="28"/>
      <c r="AB362" s="28">
        <f>+COUNTIFS(Causales[Causal Homologada],Causales[[#This Row],[Causal Homologada]])</f>
        <v>17</v>
      </c>
      <c r="AC362" s="28"/>
      <c r="AD362" s="28">
        <f>+COUNTIFS(Causales[Causal Homologada],Causales[[#This Row],[Causal Homologada]],Causales[Ranking],1,Causales[Dinámica],Causales[[#This Row],[Dinámica]])</f>
        <v>5</v>
      </c>
      <c r="AE362" s="28">
        <f>+COUNTIFS(Causales[Causal Homologada],Causales[[#This Row],[Causal Homologada]],Causales[Ranking],2,Causales[Dinámica],Causales[[#This Row],[Dinámica]])</f>
        <v>7</v>
      </c>
      <c r="AF362" s="28">
        <f>+Causales[[#This Row],[Conteo Rank]]*1+Causales[[#This Row],[Conteo Rank2]]*0.5</f>
        <v>8.5</v>
      </c>
      <c r="AG362" s="28">
        <f>+Causales[[#This Row],[Conteo Rank 1+2]]*0.8+Causales[[#This Row],[Puntaje Total]]*0.2</f>
        <v>9.4</v>
      </c>
      <c r="AH362" s="28">
        <f>+_xlfn.PERCENTRANK.INC(Causales[Puntaje Ponderado],Causales[[#This Row],[Puntaje Ponderado]],3)</f>
        <v>0.439</v>
      </c>
      <c r="AI362" s="49" t="str">
        <f>+VLOOKUP(M362,Homolgacion9[[Causal Homologada]:[Driver]],2,0)</f>
        <v>Débil Educación Ambiental</v>
      </c>
      <c r="AJ362" s="2" t="str">
        <f t="shared" si="19"/>
        <v>Media</v>
      </c>
    </row>
    <row r="363" spans="2:36" x14ac:dyDescent="0.2">
      <c r="B363" s="6" t="s">
        <v>45</v>
      </c>
      <c r="C363" s="6" t="s">
        <v>37</v>
      </c>
      <c r="D363" s="6" t="str">
        <f>+VLOOKUP(F363,'DIV REGIONAL'!$F$4:$H$37,2,0)</f>
        <v>SUROESTE</v>
      </c>
      <c r="E363" s="6" t="str">
        <f>+VLOOKUP(F363,'DIV REGIONAL'!$F$4:$H$37,3,0)</f>
        <v>V. VALDESIA</v>
      </c>
      <c r="F363" s="6" t="s">
        <v>190</v>
      </c>
      <c r="G363" s="7">
        <v>1</v>
      </c>
      <c r="H363" s="6" t="s">
        <v>844</v>
      </c>
      <c r="I363" s="46" t="s">
        <v>865</v>
      </c>
      <c r="J363" s="7">
        <v>6</v>
      </c>
      <c r="K363" s="6" t="s">
        <v>3</v>
      </c>
      <c r="L363" s="6" t="s">
        <v>4</v>
      </c>
      <c r="M363" s="10" t="str">
        <f>+VLOOKUP(L363,Homolgacion9[[Causal]:[Causal Homologada]],2,0)</f>
        <v>Agricultura Comercial</v>
      </c>
      <c r="N363" s="47" t="str">
        <f>+Causales[[#This Row],[Provincia]]&amp;Causales[[#This Row],[Dinámica]]&amp;Causales[[#This Row],[Causal Homologada]]</f>
        <v>AzuaDeforestaciónAgricultura Comercial</v>
      </c>
      <c r="O363" s="7">
        <v>2</v>
      </c>
      <c r="P363" s="7">
        <v>2</v>
      </c>
      <c r="Q363" s="7">
        <v>2</v>
      </c>
      <c r="R363" s="7">
        <v>2</v>
      </c>
      <c r="S363" s="7">
        <v>2</v>
      </c>
      <c r="T363" s="7">
        <v>3</v>
      </c>
      <c r="U363" s="7"/>
      <c r="V363" s="7"/>
      <c r="W363" s="7"/>
      <c r="X363" s="7">
        <f t="shared" si="18"/>
        <v>13</v>
      </c>
      <c r="Y363" s="38">
        <f t="shared" si="20"/>
        <v>2.1666666666666665</v>
      </c>
      <c r="Z363" s="32">
        <v>4</v>
      </c>
      <c r="AA363" s="28"/>
      <c r="AB363" s="28">
        <f>+COUNTIFS(Causales[Causal Homologada],Causales[[#This Row],[Causal Homologada]])</f>
        <v>30</v>
      </c>
      <c r="AC363" s="28"/>
      <c r="AD363" s="28">
        <f>+COUNTIFS(Causales[Causal Homologada],Causales[[#This Row],[Causal Homologada]],Causales[Ranking],1,Causales[Dinámica],Causales[[#This Row],[Dinámica]])</f>
        <v>7</v>
      </c>
      <c r="AE363" s="28">
        <f>+COUNTIFS(Causales[Causal Homologada],Causales[[#This Row],[Causal Homologada]],Causales[Ranking],2,Causales[Dinámica],Causales[[#This Row],[Dinámica]])</f>
        <v>9</v>
      </c>
      <c r="AF363" s="28">
        <f>+Causales[[#This Row],[Conteo Rank]]*1+Causales[[#This Row],[Conteo Rank2]]*0.5</f>
        <v>11.5</v>
      </c>
      <c r="AG363" s="28">
        <f>+Causales[[#This Row],[Conteo Rank 1+2]]*0.8+Causales[[#This Row],[Puntaje Total]]*0.2</f>
        <v>11.8</v>
      </c>
      <c r="AH363" s="28">
        <f>+_xlfn.PERCENTRANK.INC(Causales[Puntaje Ponderado],Causales[[#This Row],[Puntaje Ponderado]],3)</f>
        <v>0.60799999999999998</v>
      </c>
      <c r="AI363" s="49" t="str">
        <f>+VLOOKUP(M363,Homolgacion9[[Causal Homologada]:[Driver]],2,0)</f>
        <v>Manejo y uso insustentable de las tierras para producción agrícola</v>
      </c>
      <c r="AJ363" s="2" t="str">
        <f t="shared" si="19"/>
        <v>Alta</v>
      </c>
    </row>
    <row r="364" spans="2:36" x14ac:dyDescent="0.2">
      <c r="B364" s="1" t="s">
        <v>45</v>
      </c>
      <c r="C364" s="1" t="s">
        <v>37</v>
      </c>
      <c r="D364" s="1" t="str">
        <f>+VLOOKUP(F364,'DIV REGIONAL'!$F$4:$H$37,2,0)</f>
        <v>SUROESTE</v>
      </c>
      <c r="E364" s="1" t="str">
        <f>+VLOOKUP(F364,'DIV REGIONAL'!$F$4:$H$37,3,0)</f>
        <v>V. VALDESIA</v>
      </c>
      <c r="F364" s="1" t="s">
        <v>190</v>
      </c>
      <c r="G364" s="2">
        <v>1</v>
      </c>
      <c r="H364" s="1" t="s">
        <v>844</v>
      </c>
      <c r="I364" s="46" t="s">
        <v>865</v>
      </c>
      <c r="J364" s="2">
        <v>6</v>
      </c>
      <c r="K364" s="1" t="s">
        <v>3</v>
      </c>
      <c r="L364" s="1" t="s">
        <v>5</v>
      </c>
      <c r="M364" s="10" t="str">
        <f>+VLOOKUP(L364,Homolgacion9[[Causal]:[Causal Homologada]],2,0)</f>
        <v>Agricultura migratoria/subsistencia</v>
      </c>
      <c r="N364" s="47" t="str">
        <f>+Causales[[#This Row],[Provincia]]&amp;Causales[[#This Row],[Dinámica]]&amp;Causales[[#This Row],[Causal Homologada]]</f>
        <v>AzuaDeforestaciónAgricultura migratoria/subsistencia</v>
      </c>
      <c r="O364" s="8">
        <v>4</v>
      </c>
      <c r="P364" s="8">
        <v>4</v>
      </c>
      <c r="Q364" s="8">
        <v>3</v>
      </c>
      <c r="R364" s="8">
        <v>3</v>
      </c>
      <c r="S364" s="8">
        <v>3</v>
      </c>
      <c r="T364" s="8">
        <v>3</v>
      </c>
      <c r="U364" s="8"/>
      <c r="V364" s="8"/>
      <c r="W364" s="8"/>
      <c r="X364" s="8">
        <f t="shared" si="18"/>
        <v>20</v>
      </c>
      <c r="Y364" s="39">
        <f t="shared" si="20"/>
        <v>3.3333333333333335</v>
      </c>
      <c r="Z364" s="34">
        <v>2</v>
      </c>
      <c r="AA364" s="28"/>
      <c r="AB364" s="28">
        <f>+COUNTIFS(Causales[Causal Homologada],Causales[[#This Row],[Causal Homologada]])</f>
        <v>37</v>
      </c>
      <c r="AC364" s="28"/>
      <c r="AD364" s="28">
        <f>+COUNTIFS(Causales[Causal Homologada],Causales[[#This Row],[Causal Homologada]],Causales[Ranking],1,Causales[Dinámica],Causales[[#This Row],[Dinámica]])</f>
        <v>3</v>
      </c>
      <c r="AE364" s="28">
        <f>+COUNTIFS(Causales[Causal Homologada],Causales[[#This Row],[Causal Homologada]],Causales[Ranking],2,Causales[Dinámica],Causales[[#This Row],[Dinámica]])</f>
        <v>11</v>
      </c>
      <c r="AF364" s="28">
        <f>+Causales[[#This Row],[Conteo Rank]]*1+Causales[[#This Row],[Conteo Rank2]]*0.5</f>
        <v>8.5</v>
      </c>
      <c r="AG364" s="28">
        <f>+Causales[[#This Row],[Conteo Rank 1+2]]*0.8+Causales[[#This Row],[Puntaje Total]]*0.2</f>
        <v>10.8</v>
      </c>
      <c r="AH364" s="28">
        <f>+_xlfn.PERCENTRANK.INC(Causales[Puntaje Ponderado],Causales[[#This Row],[Puntaje Ponderado]],3)</f>
        <v>0.51600000000000001</v>
      </c>
      <c r="AI364" s="49" t="str">
        <f>+VLOOKUP(M364,Homolgacion9[[Causal Homologada]:[Driver]],2,0)</f>
        <v>Manejo y uso insustentable de las tierras para producción agrícola</v>
      </c>
      <c r="AJ364" s="2" t="str">
        <f t="shared" si="19"/>
        <v>Media</v>
      </c>
    </row>
    <row r="365" spans="2:36" x14ac:dyDescent="0.2">
      <c r="B365" s="1" t="s">
        <v>45</v>
      </c>
      <c r="C365" s="1" t="s">
        <v>37</v>
      </c>
      <c r="D365" s="1" t="str">
        <f>+VLOOKUP(F365,'DIV REGIONAL'!$F$4:$H$37,2,0)</f>
        <v>SUROESTE</v>
      </c>
      <c r="E365" s="1" t="str">
        <f>+VLOOKUP(F365,'DIV REGIONAL'!$F$4:$H$37,3,0)</f>
        <v>V. VALDESIA</v>
      </c>
      <c r="F365" s="1" t="s">
        <v>190</v>
      </c>
      <c r="G365" s="2">
        <v>1</v>
      </c>
      <c r="H365" s="1" t="s">
        <v>844</v>
      </c>
      <c r="I365" s="46" t="s">
        <v>865</v>
      </c>
      <c r="J365" s="2">
        <v>6</v>
      </c>
      <c r="K365" s="1" t="s">
        <v>3</v>
      </c>
      <c r="L365" s="1" t="s">
        <v>6</v>
      </c>
      <c r="M365" s="10" t="str">
        <f>+VLOOKUP(L365,Homolgacion9[[Causal]:[Causal Homologada]],2,0)</f>
        <v xml:space="preserve">Tala Ilegal de Bosque Natural </v>
      </c>
      <c r="N365" s="47" t="str">
        <f>+Causales[[#This Row],[Provincia]]&amp;Causales[[#This Row],[Dinámica]]&amp;Causales[[#This Row],[Causal Homologada]]</f>
        <v xml:space="preserve">AzuaDeforestaciónTala Ilegal de Bosque Natural </v>
      </c>
      <c r="O365" s="8">
        <v>3</v>
      </c>
      <c r="P365" s="8">
        <v>5</v>
      </c>
      <c r="Q365" s="8">
        <v>5</v>
      </c>
      <c r="R365" s="8">
        <v>4</v>
      </c>
      <c r="S365" s="8">
        <v>4</v>
      </c>
      <c r="T365" s="8">
        <v>4</v>
      </c>
      <c r="U365" s="8"/>
      <c r="V365" s="8"/>
      <c r="W365" s="8"/>
      <c r="X365" s="8">
        <f t="shared" si="18"/>
        <v>25</v>
      </c>
      <c r="Y365" s="39">
        <f t="shared" si="20"/>
        <v>4.166666666666667</v>
      </c>
      <c r="Z365" s="34">
        <v>1</v>
      </c>
      <c r="AA365" s="28"/>
      <c r="AB365" s="28">
        <f>+COUNTIFS(Causales[Causal Homologada],Causales[[#This Row],[Causal Homologada]])</f>
        <v>34</v>
      </c>
      <c r="AC365" s="28"/>
      <c r="AD365" s="28">
        <f>+COUNTIFS(Causales[Causal Homologada],Causales[[#This Row],[Causal Homologada]],Causales[Ranking],1,Causales[Dinámica],Causales[[#This Row],[Dinámica]])</f>
        <v>10</v>
      </c>
      <c r="AE365" s="28">
        <f>+COUNTIFS(Causales[Causal Homologada],Causales[[#This Row],[Causal Homologada]],Causales[Ranking],2,Causales[Dinámica],Causales[[#This Row],[Dinámica]])</f>
        <v>3</v>
      </c>
      <c r="AF365" s="28">
        <f>+Causales[[#This Row],[Conteo Rank]]*1+Causales[[#This Row],[Conteo Rank2]]*0.5</f>
        <v>11.5</v>
      </c>
      <c r="AG365" s="28">
        <f>+Causales[[#This Row],[Conteo Rank 1+2]]*0.8+Causales[[#This Row],[Puntaje Total]]*0.2</f>
        <v>14.200000000000001</v>
      </c>
      <c r="AH365" s="28">
        <f>+_xlfn.PERCENTRANK.INC(Causales[Puntaje Ponderado],Causales[[#This Row],[Puntaje Ponderado]],3)</f>
        <v>0.85199999999999998</v>
      </c>
      <c r="AI365" s="49" t="str">
        <f>+VLOOKUP(M365,Homolgacion9[[Causal Homologada]:[Driver]],2,0)</f>
        <v>Manejo y uso insustentable de las tierras forestales</v>
      </c>
      <c r="AJ365" s="2" t="str">
        <f t="shared" si="19"/>
        <v>Muy Alta</v>
      </c>
    </row>
    <row r="366" spans="2:36" x14ac:dyDescent="0.2">
      <c r="B366" s="1" t="s">
        <v>45</v>
      </c>
      <c r="C366" s="1" t="s">
        <v>37</v>
      </c>
      <c r="D366" s="1" t="str">
        <f>+VLOOKUP(F366,'DIV REGIONAL'!$F$4:$H$37,2,0)</f>
        <v>SUROESTE</v>
      </c>
      <c r="E366" s="1" t="str">
        <f>+VLOOKUP(F366,'DIV REGIONAL'!$F$4:$H$37,3,0)</f>
        <v>V. VALDESIA</v>
      </c>
      <c r="F366" s="1" t="s">
        <v>190</v>
      </c>
      <c r="G366" s="2">
        <v>1</v>
      </c>
      <c r="H366" s="1" t="s">
        <v>844</v>
      </c>
      <c r="I366" s="46" t="s">
        <v>865</v>
      </c>
      <c r="J366" s="2">
        <v>6</v>
      </c>
      <c r="K366" s="1" t="s">
        <v>3</v>
      </c>
      <c r="L366" s="1" t="s">
        <v>7</v>
      </c>
      <c r="M366" s="10" t="str">
        <f>+VLOOKUP(L366,Homolgacion9[[Causal]:[Causal Homologada]],2,0)</f>
        <v>Infraestructura</v>
      </c>
      <c r="N366" s="47" t="str">
        <f>+Causales[[#This Row],[Provincia]]&amp;Causales[[#This Row],[Dinámica]]&amp;Causales[[#This Row],[Causal Homologada]]</f>
        <v>AzuaDeforestaciónInfraestructura</v>
      </c>
      <c r="O366" s="8">
        <v>2</v>
      </c>
      <c r="P366" s="8">
        <v>2</v>
      </c>
      <c r="Q366" s="8">
        <v>2</v>
      </c>
      <c r="R366" s="8">
        <v>1</v>
      </c>
      <c r="S366" s="8">
        <v>1</v>
      </c>
      <c r="T366" s="8">
        <v>1</v>
      </c>
      <c r="U366" s="8"/>
      <c r="V366" s="8"/>
      <c r="W366" s="8"/>
      <c r="X366" s="8">
        <f t="shared" si="18"/>
        <v>9</v>
      </c>
      <c r="Y366" s="39">
        <f t="shared" si="20"/>
        <v>1.5</v>
      </c>
      <c r="Z366" s="34">
        <v>5</v>
      </c>
      <c r="AA366" s="28"/>
      <c r="AB366" s="28">
        <f>+COUNTIFS(Causales[Causal Homologada],Causales[[#This Row],[Causal Homologada]])</f>
        <v>27</v>
      </c>
      <c r="AC366" s="28"/>
      <c r="AD366" s="28">
        <f>+COUNTIFS(Causales[Causal Homologada],Causales[[#This Row],[Causal Homologada]],Causales[Ranking],1,Causales[Dinámica],Causales[[#This Row],[Dinámica]])</f>
        <v>0</v>
      </c>
      <c r="AE366" s="28">
        <f>+COUNTIFS(Causales[Causal Homologada],Causales[[#This Row],[Causal Homologada]],Causales[Ranking],2,Causales[Dinámica],Causales[[#This Row],[Dinámica]])</f>
        <v>1</v>
      </c>
      <c r="AF366" s="28">
        <f>+Causales[[#This Row],[Conteo Rank]]*1+Causales[[#This Row],[Conteo Rank2]]*0.5</f>
        <v>0.5</v>
      </c>
      <c r="AG366" s="28">
        <f>+Causales[[#This Row],[Conteo Rank 1+2]]*0.8+Causales[[#This Row],[Puntaje Total]]*0.2</f>
        <v>2.2000000000000002</v>
      </c>
      <c r="AH366" s="28">
        <f>+_xlfn.PERCENTRANK.INC(Causales[Puntaje Ponderado],Causales[[#This Row],[Puntaje Ponderado]],3)</f>
        <v>3.4000000000000002E-2</v>
      </c>
      <c r="AI366" s="49" t="str">
        <f>+VLOOKUP(M366,Homolgacion9[[Causal Homologada]:[Driver]],2,0)</f>
        <v>Expansión de infraestructura productiva de tipo urbana, vial e industrial</v>
      </c>
      <c r="AJ366" s="2" t="str">
        <f t="shared" si="19"/>
        <v>Muy Baja</v>
      </c>
    </row>
    <row r="367" spans="2:36" x14ac:dyDescent="0.2">
      <c r="B367" s="1" t="s">
        <v>45</v>
      </c>
      <c r="C367" s="1" t="s">
        <v>37</v>
      </c>
      <c r="D367" s="1" t="str">
        <f>+VLOOKUP(F367,'DIV REGIONAL'!$F$4:$H$37,2,0)</f>
        <v>SUROESTE</v>
      </c>
      <c r="E367" s="1" t="str">
        <f>+VLOOKUP(F367,'DIV REGIONAL'!$F$4:$H$37,3,0)</f>
        <v>V. VALDESIA</v>
      </c>
      <c r="F367" s="1" t="s">
        <v>190</v>
      </c>
      <c r="G367" s="2">
        <v>1</v>
      </c>
      <c r="H367" s="1" t="s">
        <v>844</v>
      </c>
      <c r="I367" s="46" t="s">
        <v>865</v>
      </c>
      <c r="J367" s="2">
        <v>6</v>
      </c>
      <c r="K367" s="1" t="s">
        <v>3</v>
      </c>
      <c r="L367" s="1" t="s">
        <v>193</v>
      </c>
      <c r="M367" s="10" t="str">
        <f>+VLOOKUP(L367,Homolgacion9[[Causal]:[Causal Homologada]],2,0)</f>
        <v>Minería a cielo abierto</v>
      </c>
      <c r="N367" s="47" t="str">
        <f>+Causales[[#This Row],[Provincia]]&amp;Causales[[#This Row],[Dinámica]]&amp;Causales[[#This Row],[Causal Homologada]]</f>
        <v>AzuaDeforestaciónMinería a cielo abierto</v>
      </c>
      <c r="O367" s="8">
        <v>1</v>
      </c>
      <c r="P367" s="8">
        <v>1</v>
      </c>
      <c r="Q367" s="8">
        <v>1</v>
      </c>
      <c r="R367" s="8">
        <v>1</v>
      </c>
      <c r="S367" s="8">
        <v>1</v>
      </c>
      <c r="T367" s="8">
        <v>1</v>
      </c>
      <c r="U367" s="8"/>
      <c r="V367" s="8"/>
      <c r="W367" s="8"/>
      <c r="X367" s="8">
        <f t="shared" si="18"/>
        <v>6</v>
      </c>
      <c r="Y367" s="39">
        <f t="shared" si="20"/>
        <v>1</v>
      </c>
      <c r="Z367" s="34">
        <v>7</v>
      </c>
      <c r="AA367" s="28"/>
      <c r="AB367" s="28">
        <f>+COUNTIFS(Causales[Causal Homologada],Causales[[#This Row],[Causal Homologada]])</f>
        <v>24</v>
      </c>
      <c r="AC367" s="28"/>
      <c r="AD367" s="28">
        <f>+COUNTIFS(Causales[Causal Homologada],Causales[[#This Row],[Causal Homologada]],Causales[Ranking],1,Causales[Dinámica],Causales[[#This Row],[Dinámica]])</f>
        <v>4</v>
      </c>
      <c r="AE367" s="28">
        <f>+COUNTIFS(Causales[Causal Homologada],Causales[[#This Row],[Causal Homologada]],Causales[Ranking],2,Causales[Dinámica],Causales[[#This Row],[Dinámica]])</f>
        <v>3</v>
      </c>
      <c r="AF367" s="28">
        <f>+Causales[[#This Row],[Conteo Rank]]*1+Causales[[#This Row],[Conteo Rank2]]*0.5</f>
        <v>5.5</v>
      </c>
      <c r="AG367" s="28">
        <f>+Causales[[#This Row],[Conteo Rank 1+2]]*0.8+Causales[[#This Row],[Puntaje Total]]*0.2</f>
        <v>5.6000000000000005</v>
      </c>
      <c r="AH367" s="28">
        <f>+_xlfn.PERCENTRANK.INC(Causales[Puntaje Ponderado],Causales[[#This Row],[Puntaje Ponderado]],3)</f>
        <v>0.247</v>
      </c>
      <c r="AI367" s="49" t="str">
        <f>+VLOOKUP(M367,Homolgacion9[[Causal Homologada]:[Driver]],2,0)</f>
        <v>Minería a cielo abierto</v>
      </c>
      <c r="AJ367" s="2" t="str">
        <f t="shared" si="19"/>
        <v>Baja</v>
      </c>
    </row>
    <row r="368" spans="2:36" x14ac:dyDescent="0.2">
      <c r="B368" s="1" t="s">
        <v>45</v>
      </c>
      <c r="C368" s="1" t="s">
        <v>37</v>
      </c>
      <c r="D368" s="1" t="str">
        <f>+VLOOKUP(F368,'DIV REGIONAL'!$F$4:$H$37,2,0)</f>
        <v>SUROESTE</v>
      </c>
      <c r="E368" s="1" t="str">
        <f>+VLOOKUP(F368,'DIV REGIONAL'!$F$4:$H$37,3,0)</f>
        <v>V. VALDESIA</v>
      </c>
      <c r="F368" s="1" t="s">
        <v>190</v>
      </c>
      <c r="G368" s="2">
        <v>1</v>
      </c>
      <c r="H368" s="1" t="s">
        <v>844</v>
      </c>
      <c r="I368" s="46" t="s">
        <v>865</v>
      </c>
      <c r="J368" s="2">
        <v>6</v>
      </c>
      <c r="K368" s="1" t="s">
        <v>3</v>
      </c>
      <c r="L368" s="1" t="s">
        <v>194</v>
      </c>
      <c r="M368" s="10" t="str">
        <f>+VLOOKUP(L368,Homolgacion9[[Causal]:[Causal Homologada]],2,0)</f>
        <v>Desastres Naturales</v>
      </c>
      <c r="N368" s="47" t="str">
        <f>+Causales[[#This Row],[Provincia]]&amp;Causales[[#This Row],[Dinámica]]&amp;Causales[[#This Row],[Causal Homologada]]</f>
        <v>AzuaDeforestaciónDesastres Naturales</v>
      </c>
      <c r="O368" s="8">
        <v>2</v>
      </c>
      <c r="P368" s="8">
        <v>2</v>
      </c>
      <c r="Q368" s="8">
        <v>1</v>
      </c>
      <c r="R368" s="8">
        <v>1</v>
      </c>
      <c r="S368" s="8">
        <v>1</v>
      </c>
      <c r="T368" s="8">
        <v>1</v>
      </c>
      <c r="U368" s="8"/>
      <c r="V368" s="8"/>
      <c r="W368" s="8"/>
      <c r="X368" s="8">
        <f t="shared" si="18"/>
        <v>8</v>
      </c>
      <c r="Y368" s="39">
        <f t="shared" si="20"/>
        <v>1.3333333333333333</v>
      </c>
      <c r="Z368" s="34">
        <v>6</v>
      </c>
      <c r="AA368" s="28"/>
      <c r="AB368" s="28">
        <f>+COUNTIFS(Causales[Causal Homologada],Causales[[#This Row],[Causal Homologada]])</f>
        <v>15</v>
      </c>
      <c r="AC368" s="28"/>
      <c r="AD368" s="28">
        <f>+COUNTIFS(Causales[Causal Homologada],Causales[[#This Row],[Causal Homologada]],Causales[Ranking],1,Causales[Dinámica],Causales[[#This Row],[Dinámica]])</f>
        <v>0</v>
      </c>
      <c r="AE368" s="28">
        <f>+COUNTIFS(Causales[Causal Homologada],Causales[[#This Row],[Causal Homologada]],Causales[Ranking],2,Causales[Dinámica],Causales[[#This Row],[Dinámica]])</f>
        <v>0</v>
      </c>
      <c r="AF368" s="28">
        <f>+Causales[[#This Row],[Conteo Rank]]*1+Causales[[#This Row],[Conteo Rank2]]*0.5</f>
        <v>0</v>
      </c>
      <c r="AG368" s="28">
        <f>+Causales[[#This Row],[Conteo Rank 1+2]]*0.8+Causales[[#This Row],[Puntaje Total]]*0.2</f>
        <v>1.6</v>
      </c>
      <c r="AH368" s="28">
        <f>+_xlfn.PERCENTRANK.INC(Causales[Puntaje Ponderado],Causales[[#This Row],[Puntaje Ponderado]],3)</f>
        <v>8.0000000000000002E-3</v>
      </c>
      <c r="AI368" s="49" t="str">
        <f>+VLOOKUP(M368,Homolgacion9[[Causal Homologada]:[Driver]],2,0)</f>
        <v>Desastres Naturales: Huracanes, sequía y deslizamientos</v>
      </c>
      <c r="AJ368" s="2" t="str">
        <f t="shared" si="19"/>
        <v>Muy Baja</v>
      </c>
    </row>
    <row r="369" spans="2:36" x14ac:dyDescent="0.2">
      <c r="B369" s="1" t="s">
        <v>45</v>
      </c>
      <c r="C369" s="1" t="s">
        <v>37</v>
      </c>
      <c r="D369" s="1" t="str">
        <f>+VLOOKUP(F369,'DIV REGIONAL'!$F$4:$H$37,2,0)</f>
        <v>SUROESTE</v>
      </c>
      <c r="E369" s="1" t="str">
        <f>+VLOOKUP(F369,'DIV REGIONAL'!$F$4:$H$37,3,0)</f>
        <v>V. VALDESIA</v>
      </c>
      <c r="F369" s="1" t="s">
        <v>190</v>
      </c>
      <c r="G369" s="2">
        <v>1</v>
      </c>
      <c r="H369" s="1" t="s">
        <v>844</v>
      </c>
      <c r="I369" s="46" t="s">
        <v>865</v>
      </c>
      <c r="J369" s="2">
        <v>6</v>
      </c>
      <c r="K369" s="1" t="s">
        <v>3</v>
      </c>
      <c r="L369" s="1" t="s">
        <v>195</v>
      </c>
      <c r="M369" s="10" t="str">
        <f>+VLOOKUP(L369,Homolgacion9[[Causal]:[Causal Homologada]],2,0)</f>
        <v>Incendios Alta Intensidad</v>
      </c>
      <c r="N369" s="47" t="str">
        <f>+Causales[[#This Row],[Provincia]]&amp;Causales[[#This Row],[Dinámica]]&amp;Causales[[#This Row],[Causal Homologada]]</f>
        <v>AzuaDeforestaciónIncendios Alta Intensidad</v>
      </c>
      <c r="O369" s="8">
        <v>4</v>
      </c>
      <c r="P369" s="8">
        <v>3</v>
      </c>
      <c r="Q369" s="8">
        <v>3</v>
      </c>
      <c r="R369" s="8">
        <v>2</v>
      </c>
      <c r="S369" s="8">
        <v>2</v>
      </c>
      <c r="T369" s="8">
        <v>2</v>
      </c>
      <c r="U369" s="8"/>
      <c r="V369" s="8"/>
      <c r="W369" s="8"/>
      <c r="X369" s="8">
        <f t="shared" si="18"/>
        <v>16</v>
      </c>
      <c r="Y369" s="39">
        <f t="shared" si="20"/>
        <v>2.6666666666666665</v>
      </c>
      <c r="Z369" s="34">
        <v>3</v>
      </c>
      <c r="AA369" s="28"/>
      <c r="AB369" s="28">
        <f>+COUNTIFS(Causales[Causal Homologada],Causales[[#This Row],[Causal Homologada]])</f>
        <v>18</v>
      </c>
      <c r="AC369" s="28"/>
      <c r="AD369" s="28">
        <f>+COUNTIFS(Causales[Causal Homologada],Causales[[#This Row],[Causal Homologada]],Causales[Ranking],1,Causales[Dinámica],Causales[[#This Row],[Dinámica]])</f>
        <v>0</v>
      </c>
      <c r="AE369" s="28">
        <f>+COUNTIFS(Causales[Causal Homologada],Causales[[#This Row],[Causal Homologada]],Causales[Ranking],2,Causales[Dinámica],Causales[[#This Row],[Dinámica]])</f>
        <v>2</v>
      </c>
      <c r="AF369" s="28">
        <f>+Causales[[#This Row],[Conteo Rank]]*1+Causales[[#This Row],[Conteo Rank2]]*0.5</f>
        <v>1</v>
      </c>
      <c r="AG369" s="28">
        <f>+Causales[[#This Row],[Conteo Rank 1+2]]*0.8+Causales[[#This Row],[Puntaje Total]]*0.2</f>
        <v>4</v>
      </c>
      <c r="AH369" s="28">
        <f>+_xlfn.PERCENTRANK.INC(Causales[Puntaje Ponderado],Causales[[#This Row],[Puntaje Ponderado]],3)</f>
        <v>0.13900000000000001</v>
      </c>
      <c r="AI369" s="49" t="str">
        <f>+VLOOKUP(M369,Homolgacion9[[Causal Homologada]:[Driver]],2,0)</f>
        <v>Incendios Forestales</v>
      </c>
      <c r="AJ369" s="2" t="str">
        <f t="shared" si="19"/>
        <v>Muy Baja</v>
      </c>
    </row>
    <row r="370" spans="2:36" x14ac:dyDescent="0.2">
      <c r="B370" s="1" t="s">
        <v>45</v>
      </c>
      <c r="C370" s="1" t="s">
        <v>37</v>
      </c>
      <c r="D370" s="1" t="str">
        <f>+VLOOKUP(F370,'DIV REGIONAL'!$F$4:$H$37,2,0)</f>
        <v>SUROESTE</v>
      </c>
      <c r="E370" s="1" t="str">
        <f>+VLOOKUP(F370,'DIV REGIONAL'!$F$4:$H$37,3,0)</f>
        <v>V. VALDESIA</v>
      </c>
      <c r="F370" s="1" t="s">
        <v>190</v>
      </c>
      <c r="G370" s="2">
        <v>1</v>
      </c>
      <c r="H370" s="1" t="s">
        <v>844</v>
      </c>
      <c r="I370" s="46" t="s">
        <v>865</v>
      </c>
      <c r="J370" s="2">
        <v>6</v>
      </c>
      <c r="K370" s="1" t="s">
        <v>3</v>
      </c>
      <c r="L370" s="1" t="s">
        <v>196</v>
      </c>
      <c r="M370" s="10" t="str">
        <f>+VLOOKUP(L370,Homolgacion9[[Causal]:[Causal Homologada]],2,0)</f>
        <v>Desastres Naturales</v>
      </c>
      <c r="N370" s="47" t="str">
        <f>+Causales[[#This Row],[Provincia]]&amp;Causales[[#This Row],[Dinámica]]&amp;Causales[[#This Row],[Causal Homologada]]</f>
        <v>AzuaDeforestaciónDesastres Naturales</v>
      </c>
      <c r="O370" s="8">
        <v>2</v>
      </c>
      <c r="P370" s="8">
        <v>1</v>
      </c>
      <c r="Q370" s="8">
        <v>1</v>
      </c>
      <c r="R370" s="8">
        <v>1</v>
      </c>
      <c r="S370" s="8">
        <v>1</v>
      </c>
      <c r="T370" s="8">
        <v>1</v>
      </c>
      <c r="U370" s="8"/>
      <c r="V370" s="8"/>
      <c r="W370" s="8"/>
      <c r="X370" s="8">
        <f t="shared" si="18"/>
        <v>7</v>
      </c>
      <c r="Y370" s="39">
        <f t="shared" si="20"/>
        <v>1.1666666666666667</v>
      </c>
      <c r="Z370" s="34">
        <v>6</v>
      </c>
      <c r="AA370" s="28"/>
      <c r="AB370" s="28">
        <f>+COUNTIFS(Causales[Causal Homologada],Causales[[#This Row],[Causal Homologada]])</f>
        <v>15</v>
      </c>
      <c r="AC370" s="28"/>
      <c r="AD370" s="28">
        <f>+COUNTIFS(Causales[Causal Homologada],Causales[[#This Row],[Causal Homologada]],Causales[Ranking],1,Causales[Dinámica],Causales[[#This Row],[Dinámica]])</f>
        <v>0</v>
      </c>
      <c r="AE370" s="28">
        <f>+COUNTIFS(Causales[Causal Homologada],Causales[[#This Row],[Causal Homologada]],Causales[Ranking],2,Causales[Dinámica],Causales[[#This Row],[Dinámica]])</f>
        <v>0</v>
      </c>
      <c r="AF370" s="28">
        <f>+Causales[[#This Row],[Conteo Rank]]*1+Causales[[#This Row],[Conteo Rank2]]*0.5</f>
        <v>0</v>
      </c>
      <c r="AG370" s="28">
        <f>+Causales[[#This Row],[Conteo Rank 1+2]]*0.8+Causales[[#This Row],[Puntaje Total]]*0.2</f>
        <v>1.4000000000000001</v>
      </c>
      <c r="AH370" s="28">
        <f>+_xlfn.PERCENTRANK.INC(Causales[Puntaje Ponderado],Causales[[#This Row],[Puntaje Ponderado]],3)</f>
        <v>3.0000000000000001E-3</v>
      </c>
      <c r="AI370" s="49" t="str">
        <f>+VLOOKUP(M370,Homolgacion9[[Causal Homologada]:[Driver]],2,0)</f>
        <v>Desastres Naturales: Huracanes, sequía y deslizamientos</v>
      </c>
      <c r="AJ370" s="2" t="str">
        <f t="shared" si="19"/>
        <v>Muy Baja</v>
      </c>
    </row>
    <row r="371" spans="2:36" x14ac:dyDescent="0.2">
      <c r="B371" s="1" t="s">
        <v>45</v>
      </c>
      <c r="C371" s="1" t="s">
        <v>37</v>
      </c>
      <c r="D371" s="1" t="str">
        <f>+VLOOKUP(F371,'DIV REGIONAL'!$F$4:$H$37,2,0)</f>
        <v>SUROESTE</v>
      </c>
      <c r="E371" s="1" t="str">
        <f>+VLOOKUP(F371,'DIV REGIONAL'!$F$4:$H$37,3,0)</f>
        <v>V. VALDESIA</v>
      </c>
      <c r="F371" s="1" t="s">
        <v>190</v>
      </c>
      <c r="G371" s="2">
        <v>1</v>
      </c>
      <c r="H371" s="1" t="s">
        <v>844</v>
      </c>
      <c r="I371" s="46" t="s">
        <v>865</v>
      </c>
      <c r="J371" s="2">
        <v>6</v>
      </c>
      <c r="K371" s="1" t="s">
        <v>10</v>
      </c>
      <c r="L371" s="1" t="s">
        <v>14</v>
      </c>
      <c r="M371" s="10" t="str">
        <f>+VLOOKUP(L371,Homolgacion9[[Causal]:[Causal Homologada]],2,0)</f>
        <v>Planes de Manejo mal gestionados/mal ejecutados</v>
      </c>
      <c r="N371" s="47" t="str">
        <f>+Causales[[#This Row],[Provincia]]&amp;Causales[[#This Row],[Dinámica]]&amp;Causales[[#This Row],[Causal Homologada]]</f>
        <v>AzuaDegradaciónPlanes de Manejo mal gestionados/mal ejecutados</v>
      </c>
      <c r="O371" s="8">
        <v>1</v>
      </c>
      <c r="P371" s="8">
        <v>3</v>
      </c>
      <c r="Q371" s="8">
        <v>3</v>
      </c>
      <c r="R371" s="8">
        <v>3</v>
      </c>
      <c r="S371" s="8">
        <v>4</v>
      </c>
      <c r="T371" s="8">
        <v>4</v>
      </c>
      <c r="U371" s="8"/>
      <c r="V371" s="8"/>
      <c r="W371" s="8"/>
      <c r="X371" s="8">
        <f t="shared" si="18"/>
        <v>18</v>
      </c>
      <c r="Y371" s="39">
        <f t="shared" si="20"/>
        <v>3</v>
      </c>
      <c r="Z371" s="34">
        <v>2</v>
      </c>
      <c r="AA371" s="28"/>
      <c r="AB371" s="28">
        <f>+COUNTIFS(Causales[Causal Homologada],Causales[[#This Row],[Causal Homologada]])</f>
        <v>33</v>
      </c>
      <c r="AC371" s="28"/>
      <c r="AD371" s="28">
        <f>+COUNTIFS(Causales[Causal Homologada],Causales[[#This Row],[Causal Homologada]],Causales[Ranking],1,Causales[Dinámica],Causales[[#This Row],[Dinámica]])</f>
        <v>9</v>
      </c>
      <c r="AE371" s="28">
        <f>+COUNTIFS(Causales[Causal Homologada],Causales[[#This Row],[Causal Homologada]],Causales[Ranking],2,Causales[Dinámica],Causales[[#This Row],[Dinámica]])</f>
        <v>4</v>
      </c>
      <c r="AF371" s="28">
        <f>+Causales[[#This Row],[Conteo Rank]]*1+Causales[[#This Row],[Conteo Rank2]]*0.5</f>
        <v>11</v>
      </c>
      <c r="AG371" s="28">
        <f>+Causales[[#This Row],[Conteo Rank 1+2]]*0.8+Causales[[#This Row],[Puntaje Total]]*0.2</f>
        <v>12.4</v>
      </c>
      <c r="AH371" s="28">
        <f>+_xlfn.PERCENTRANK.INC(Causales[Puntaje Ponderado],Causales[[#This Row],[Puntaje Ponderado]],3)</f>
        <v>0.65900000000000003</v>
      </c>
      <c r="AI371" s="49" t="str">
        <f>+VLOOKUP(M371,Homolgacion9[[Causal Homologada]:[Driver]],2,0)</f>
        <v>Manejo y uso insustentable de las tierras forestales</v>
      </c>
      <c r="AJ371" s="2" t="str">
        <f t="shared" si="19"/>
        <v>Alta</v>
      </c>
    </row>
    <row r="372" spans="2:36" x14ac:dyDescent="0.2">
      <c r="B372" s="1" t="s">
        <v>45</v>
      </c>
      <c r="C372" s="1" t="s">
        <v>37</v>
      </c>
      <c r="D372" s="1" t="str">
        <f>+VLOOKUP(F372,'DIV REGIONAL'!$F$4:$H$37,2,0)</f>
        <v>SUROESTE</v>
      </c>
      <c r="E372" s="1" t="str">
        <f>+VLOOKUP(F372,'DIV REGIONAL'!$F$4:$H$37,3,0)</f>
        <v>V. VALDESIA</v>
      </c>
      <c r="F372" s="1" t="s">
        <v>190</v>
      </c>
      <c r="G372" s="2">
        <v>1</v>
      </c>
      <c r="H372" s="1" t="s">
        <v>844</v>
      </c>
      <c r="I372" s="46" t="s">
        <v>865</v>
      </c>
      <c r="J372" s="2">
        <v>6</v>
      </c>
      <c r="K372" s="1" t="s">
        <v>10</v>
      </c>
      <c r="L372" s="1" t="s">
        <v>11</v>
      </c>
      <c r="M372" s="10" t="str">
        <f>+VLOOKUP(L372,Homolgacion9[[Causal]:[Causal Homologada]],2,0)</f>
        <v>Incendios Mediana y Baja Intensidad</v>
      </c>
      <c r="N372" s="47" t="str">
        <f>+Causales[[#This Row],[Provincia]]&amp;Causales[[#This Row],[Dinámica]]&amp;Causales[[#This Row],[Causal Homologada]]</f>
        <v>AzuaDegradaciónIncendios Mediana y Baja Intensidad</v>
      </c>
      <c r="O372" s="8">
        <v>4</v>
      </c>
      <c r="P372" s="8">
        <v>2</v>
      </c>
      <c r="Q372" s="8">
        <v>2</v>
      </c>
      <c r="R372" s="8">
        <v>3</v>
      </c>
      <c r="S372" s="8">
        <v>3</v>
      </c>
      <c r="T372" s="8">
        <v>3</v>
      </c>
      <c r="U372" s="8"/>
      <c r="V372" s="8"/>
      <c r="W372" s="8"/>
      <c r="X372" s="8">
        <f t="shared" si="18"/>
        <v>17</v>
      </c>
      <c r="Y372" s="39">
        <f t="shared" si="20"/>
        <v>2.8333333333333335</v>
      </c>
      <c r="Z372" s="34">
        <v>3</v>
      </c>
      <c r="AA372" s="28"/>
      <c r="AB372" s="28">
        <f>+COUNTIFS(Causales[Causal Homologada],Causales[[#This Row],[Causal Homologada]])</f>
        <v>30</v>
      </c>
      <c r="AC372" s="28"/>
      <c r="AD372" s="28">
        <f>+COUNTIFS(Causales[Causal Homologada],Causales[[#This Row],[Causal Homologada]],Causales[Ranking],1,Causales[Dinámica],Causales[[#This Row],[Dinámica]])</f>
        <v>1</v>
      </c>
      <c r="AE372" s="28">
        <f>+COUNTIFS(Causales[Causal Homologada],Causales[[#This Row],[Causal Homologada]],Causales[Ranking],2,Causales[Dinámica],Causales[[#This Row],[Dinámica]])</f>
        <v>7</v>
      </c>
      <c r="AF372" s="28">
        <f>+Causales[[#This Row],[Conteo Rank]]*1+Causales[[#This Row],[Conteo Rank2]]*0.5</f>
        <v>4.5</v>
      </c>
      <c r="AG372" s="28">
        <f>+Causales[[#This Row],[Conteo Rank 1+2]]*0.8+Causales[[#This Row],[Puntaje Total]]*0.2</f>
        <v>7</v>
      </c>
      <c r="AH372" s="28">
        <f>+_xlfn.PERCENTRANK.INC(Causales[Puntaje Ponderado],Causales[[#This Row],[Puntaje Ponderado]],3)</f>
        <v>0.33200000000000002</v>
      </c>
      <c r="AI372" s="49" t="str">
        <f>+VLOOKUP(M372,Homolgacion9[[Causal Homologada]:[Driver]],2,0)</f>
        <v>Incendios Forestales</v>
      </c>
      <c r="AJ372" s="2" t="str">
        <f t="shared" si="19"/>
        <v>Baja</v>
      </c>
    </row>
    <row r="373" spans="2:36" x14ac:dyDescent="0.2">
      <c r="B373" s="1" t="s">
        <v>45</v>
      </c>
      <c r="C373" s="1" t="s">
        <v>37</v>
      </c>
      <c r="D373" s="1" t="str">
        <f>+VLOOKUP(F373,'DIV REGIONAL'!$F$4:$H$37,2,0)</f>
        <v>SUROESTE</v>
      </c>
      <c r="E373" s="1" t="str">
        <f>+VLOOKUP(F373,'DIV REGIONAL'!$F$4:$H$37,3,0)</f>
        <v>V. VALDESIA</v>
      </c>
      <c r="F373" s="1" t="s">
        <v>190</v>
      </c>
      <c r="G373" s="2">
        <v>1</v>
      </c>
      <c r="H373" s="1" t="s">
        <v>844</v>
      </c>
      <c r="I373" s="46" t="s">
        <v>865</v>
      </c>
      <c r="J373" s="2">
        <v>6</v>
      </c>
      <c r="K373" s="1" t="s">
        <v>10</v>
      </c>
      <c r="L373" s="1" t="s">
        <v>12</v>
      </c>
      <c r="M373" s="10" t="str">
        <f>+VLOOKUP(L373,Homolgacion9[[Causal]:[Causal Homologada]],2,0)</f>
        <v>Pastoreo de ganado en bosques</v>
      </c>
      <c r="N373" s="47" t="str">
        <f>+Causales[[#This Row],[Provincia]]&amp;Causales[[#This Row],[Dinámica]]&amp;Causales[[#This Row],[Causal Homologada]]</f>
        <v>AzuaDegradaciónPastoreo de ganado en bosques</v>
      </c>
      <c r="O373" s="8">
        <v>2</v>
      </c>
      <c r="P373" s="8">
        <v>2</v>
      </c>
      <c r="Q373" s="8">
        <v>1</v>
      </c>
      <c r="R373" s="8">
        <v>1</v>
      </c>
      <c r="S373" s="8">
        <v>1</v>
      </c>
      <c r="T373" s="8">
        <v>1</v>
      </c>
      <c r="U373" s="8"/>
      <c r="V373" s="8"/>
      <c r="W373" s="8"/>
      <c r="X373" s="8">
        <f t="shared" si="18"/>
        <v>8</v>
      </c>
      <c r="Y373" s="39">
        <f t="shared" si="20"/>
        <v>1.3333333333333333</v>
      </c>
      <c r="Z373" s="34">
        <v>4</v>
      </c>
      <c r="AA373" s="28"/>
      <c r="AB373" s="28">
        <f>+COUNTIFS(Causales[Causal Homologada],Causales[[#This Row],[Causal Homologada]])</f>
        <v>29</v>
      </c>
      <c r="AC373" s="28"/>
      <c r="AD373" s="28">
        <f>+COUNTIFS(Causales[Causal Homologada],Causales[[#This Row],[Causal Homologada]],Causales[Ranking],1,Causales[Dinámica],Causales[[#This Row],[Dinámica]])</f>
        <v>11</v>
      </c>
      <c r="AE373" s="28">
        <f>+COUNTIFS(Causales[Causal Homologada],Causales[[#This Row],[Causal Homologada]],Causales[Ranking],2,Causales[Dinámica],Causales[[#This Row],[Dinámica]])</f>
        <v>8</v>
      </c>
      <c r="AF373" s="28">
        <f>+Causales[[#This Row],[Conteo Rank]]*1+Causales[[#This Row],[Conteo Rank2]]*0.5</f>
        <v>15</v>
      </c>
      <c r="AG373" s="28">
        <f>+Causales[[#This Row],[Conteo Rank 1+2]]*0.8+Causales[[#This Row],[Puntaje Total]]*0.2</f>
        <v>13.6</v>
      </c>
      <c r="AH373" s="28">
        <f>+_xlfn.PERCENTRANK.INC(Causales[Puntaje Ponderado],Causales[[#This Row],[Puntaje Ponderado]],3)</f>
        <v>0.80400000000000005</v>
      </c>
      <c r="AI373" s="49" t="str">
        <f>+VLOOKUP(M373,Homolgacion9[[Causal Homologada]:[Driver]],2,0)</f>
        <v>Manejo y uso insustentable de las tierras para producción ganadera</v>
      </c>
      <c r="AJ373" s="2" t="str">
        <f t="shared" si="19"/>
        <v>Muy Alta</v>
      </c>
    </row>
    <row r="374" spans="2:36" x14ac:dyDescent="0.2">
      <c r="B374" s="1" t="s">
        <v>45</v>
      </c>
      <c r="C374" s="1" t="s">
        <v>37</v>
      </c>
      <c r="D374" s="1" t="str">
        <f>+VLOOKUP(F374,'DIV REGIONAL'!$F$4:$H$37,2,0)</f>
        <v>SUROESTE</v>
      </c>
      <c r="E374" s="1" t="str">
        <f>+VLOOKUP(F374,'DIV REGIONAL'!$F$4:$H$37,3,0)</f>
        <v>V. VALDESIA</v>
      </c>
      <c r="F374" s="1" t="s">
        <v>190</v>
      </c>
      <c r="G374" s="2">
        <v>1</v>
      </c>
      <c r="H374" s="1" t="s">
        <v>844</v>
      </c>
      <c r="I374" s="46" t="s">
        <v>865</v>
      </c>
      <c r="J374" s="2">
        <v>6</v>
      </c>
      <c r="K374" s="1" t="s">
        <v>10</v>
      </c>
      <c r="L374" s="1" t="s">
        <v>13</v>
      </c>
      <c r="M374" s="10" t="str">
        <f>+VLOOKUP(L374,Homolgacion9[[Causal]:[Causal Homologada]],2,0)</f>
        <v>Extracción de Madera Leña/Carbón</v>
      </c>
      <c r="N374" s="47" t="str">
        <f>+Causales[[#This Row],[Provincia]]&amp;Causales[[#This Row],[Dinámica]]&amp;Causales[[#This Row],[Causal Homologada]]</f>
        <v>AzuaDegradaciónExtracción de Madera Leña/Carbón</v>
      </c>
      <c r="O374" s="8">
        <v>3</v>
      </c>
      <c r="P374" s="8">
        <v>2</v>
      </c>
      <c r="Q374" s="8">
        <v>3</v>
      </c>
      <c r="R374" s="8">
        <v>4</v>
      </c>
      <c r="S374" s="8">
        <v>4</v>
      </c>
      <c r="T374" s="8">
        <v>4</v>
      </c>
      <c r="U374" s="8"/>
      <c r="V374" s="8"/>
      <c r="W374" s="8"/>
      <c r="X374" s="8">
        <f t="shared" si="18"/>
        <v>20</v>
      </c>
      <c r="Y374" s="39">
        <f t="shared" si="20"/>
        <v>3.3333333333333335</v>
      </c>
      <c r="Z374" s="34">
        <v>1</v>
      </c>
      <c r="AA374" s="28"/>
      <c r="AB374" s="28">
        <f>+COUNTIFS(Causales[Causal Homologada],Causales[[#This Row],[Causal Homologada]])</f>
        <v>31</v>
      </c>
      <c r="AC374" s="28"/>
      <c r="AD374" s="28">
        <f>+COUNTIFS(Causales[Causal Homologada],Causales[[#This Row],[Causal Homologada]],Causales[Ranking],1,Causales[Dinámica],Causales[[#This Row],[Dinámica]])</f>
        <v>10</v>
      </c>
      <c r="AE374" s="28">
        <f>+COUNTIFS(Causales[Causal Homologada],Causales[[#This Row],[Causal Homologada]],Causales[Ranking],2,Causales[Dinámica],Causales[[#This Row],[Dinámica]])</f>
        <v>9</v>
      </c>
      <c r="AF374" s="28">
        <f>+Causales[[#This Row],[Conteo Rank]]*1+Causales[[#This Row],[Conteo Rank2]]*0.5</f>
        <v>14.5</v>
      </c>
      <c r="AG374" s="28">
        <f>+Causales[[#This Row],[Conteo Rank 1+2]]*0.8+Causales[[#This Row],[Puntaje Total]]*0.2</f>
        <v>15.600000000000001</v>
      </c>
      <c r="AH374" s="28">
        <f>+_xlfn.PERCENTRANK.INC(Causales[Puntaje Ponderado],Causales[[#This Row],[Puntaje Ponderado]],3)</f>
        <v>0.95499999999999996</v>
      </c>
      <c r="AI374" s="49" t="str">
        <f>+VLOOKUP(M374,Homolgacion9[[Causal Homologada]:[Driver]],2,0)</f>
        <v>Manejo y uso insustentable de las tierras forestales</v>
      </c>
      <c r="AJ374" s="2" t="str">
        <f t="shared" si="19"/>
        <v>Muy Alta</v>
      </c>
    </row>
    <row r="375" spans="2:36" x14ac:dyDescent="0.2">
      <c r="B375" s="1" t="s">
        <v>45</v>
      </c>
      <c r="C375" s="1" t="s">
        <v>37</v>
      </c>
      <c r="D375" s="1" t="str">
        <f>+VLOOKUP(F375,'DIV REGIONAL'!$F$4:$H$37,2,0)</f>
        <v>SUROESTE</v>
      </c>
      <c r="E375" s="1" t="str">
        <f>+VLOOKUP(F375,'DIV REGIONAL'!$F$4:$H$37,3,0)</f>
        <v>V. VALDESIA</v>
      </c>
      <c r="F375" s="1" t="s">
        <v>190</v>
      </c>
      <c r="G375" s="2">
        <v>1</v>
      </c>
      <c r="H375" s="1" t="s">
        <v>844</v>
      </c>
      <c r="I375" s="46" t="s">
        <v>865</v>
      </c>
      <c r="J375" s="2">
        <v>6</v>
      </c>
      <c r="K375" s="1" t="s">
        <v>10</v>
      </c>
      <c r="L375" s="1" t="s">
        <v>116</v>
      </c>
      <c r="M375" s="10" t="str">
        <f>+VLOOKUP(L375,Homolgacion9[[Causal]:[Causal Homologada]],2,0)</f>
        <v>Plagas y Enfermedades Forestales</v>
      </c>
      <c r="N375" s="47" t="str">
        <f>+Causales[[#This Row],[Provincia]]&amp;Causales[[#This Row],[Dinámica]]&amp;Causales[[#This Row],[Causal Homologada]]</f>
        <v>AzuaDegradaciónPlagas y Enfermedades Forestales</v>
      </c>
      <c r="O375" s="8">
        <v>2</v>
      </c>
      <c r="P375" s="8">
        <v>1</v>
      </c>
      <c r="Q375" s="8">
        <v>1</v>
      </c>
      <c r="R375" s="8">
        <v>1</v>
      </c>
      <c r="S375" s="8">
        <v>1</v>
      </c>
      <c r="T375" s="8">
        <v>1</v>
      </c>
      <c r="U375" s="8"/>
      <c r="V375" s="8"/>
      <c r="W375" s="8"/>
      <c r="X375" s="8">
        <f t="shared" si="18"/>
        <v>7</v>
      </c>
      <c r="Y375" s="39">
        <f t="shared" si="20"/>
        <v>1.1666666666666667</v>
      </c>
      <c r="Z375" s="34">
        <v>5</v>
      </c>
      <c r="AA375" s="28"/>
      <c r="AB375" s="28">
        <f>+COUNTIFS(Causales[Causal Homologada],Causales[[#This Row],[Causal Homologada]])</f>
        <v>8</v>
      </c>
      <c r="AC375" s="28"/>
      <c r="AD375" s="28">
        <f>+COUNTIFS(Causales[Causal Homologada],Causales[[#This Row],[Causal Homologada]],Causales[Ranking],1,Causales[Dinámica],Causales[[#This Row],[Dinámica]])</f>
        <v>0</v>
      </c>
      <c r="AE375" s="28">
        <f>+COUNTIFS(Causales[Causal Homologada],Causales[[#This Row],[Causal Homologada]],Causales[Ranking],2,Causales[Dinámica],Causales[[#This Row],[Dinámica]])</f>
        <v>1</v>
      </c>
      <c r="AF375" s="28">
        <f>+Causales[[#This Row],[Conteo Rank]]*1+Causales[[#This Row],[Conteo Rank2]]*0.5</f>
        <v>0.5</v>
      </c>
      <c r="AG375" s="28">
        <f>+Causales[[#This Row],[Conteo Rank 1+2]]*0.8+Causales[[#This Row],[Puntaje Total]]*0.2</f>
        <v>1.8000000000000003</v>
      </c>
      <c r="AH375" s="28">
        <f>+_xlfn.PERCENTRANK.INC(Causales[Puntaje Ponderado],Causales[[#This Row],[Puntaje Ponderado]],3)</f>
        <v>2.1000000000000001E-2</v>
      </c>
      <c r="AI375" s="49" t="str">
        <f>+VLOOKUP(M375,Homolgacion9[[Causal Homologada]:[Driver]],2,0)</f>
        <v>Plagas, enfermedades en introducción de especies invasoras exóticas</v>
      </c>
      <c r="AJ375" s="2" t="str">
        <f t="shared" si="19"/>
        <v>Muy Baja</v>
      </c>
    </row>
    <row r="376" spans="2:36" x14ac:dyDescent="0.2">
      <c r="B376" s="1" t="s">
        <v>45</v>
      </c>
      <c r="C376" s="1" t="s">
        <v>37</v>
      </c>
      <c r="D376" s="1" t="str">
        <f>+VLOOKUP(F376,'DIV REGIONAL'!$F$4:$H$37,2,0)</f>
        <v>SUROESTE</v>
      </c>
      <c r="E376" s="1" t="str">
        <f>+VLOOKUP(F376,'DIV REGIONAL'!$F$4:$H$37,3,0)</f>
        <v>V. VALDESIA</v>
      </c>
      <c r="F376" s="1" t="s">
        <v>190</v>
      </c>
      <c r="G376" s="2">
        <v>1</v>
      </c>
      <c r="H376" s="1" t="s">
        <v>844</v>
      </c>
      <c r="I376" s="46" t="s">
        <v>865</v>
      </c>
      <c r="J376" s="2">
        <v>6</v>
      </c>
      <c r="K376" s="1" t="s">
        <v>15</v>
      </c>
      <c r="L376" s="1" t="s">
        <v>16</v>
      </c>
      <c r="M376" s="10" t="str">
        <f>+VLOOKUP(L376,Homolgacion9[[Causal]:[Causal Homologada]],2,0)</f>
        <v>Debilidad en la Institucionalidad Forestal</v>
      </c>
      <c r="N376" s="47" t="str">
        <f>+Causales[[#This Row],[Provincia]]&amp;Causales[[#This Row],[Dinámica]]&amp;Causales[[#This Row],[Causal Homologada]]</f>
        <v>AzuaCausas IndirectasDebilidad en la Institucionalidad Forestal</v>
      </c>
      <c r="O376" s="8">
        <v>5</v>
      </c>
      <c r="P376" s="8">
        <v>5</v>
      </c>
      <c r="Q376" s="8">
        <v>4</v>
      </c>
      <c r="R376" s="8">
        <v>4</v>
      </c>
      <c r="S376" s="8">
        <v>4</v>
      </c>
      <c r="T376" s="8">
        <v>4</v>
      </c>
      <c r="U376" s="8"/>
      <c r="V376" s="8"/>
      <c r="W376" s="8"/>
      <c r="X376" s="8">
        <f t="shared" si="18"/>
        <v>26</v>
      </c>
      <c r="Y376" s="39">
        <f t="shared" si="20"/>
        <v>4.333333333333333</v>
      </c>
      <c r="Z376" s="35">
        <v>3</v>
      </c>
      <c r="AA376" s="28"/>
      <c r="AB376" s="28">
        <f>+COUNTIFS(Causales[Causal Homologada],Causales[[#This Row],[Causal Homologada]])</f>
        <v>37</v>
      </c>
      <c r="AC376" s="28"/>
      <c r="AD376" s="28">
        <f>+COUNTIFS(Causales[Causal Homologada],Causales[[#This Row],[Causal Homologada]],Causales[Ranking],1,Causales[Dinámica],Causales[[#This Row],[Dinámica]])</f>
        <v>8</v>
      </c>
      <c r="AE376" s="28">
        <f>+COUNTIFS(Causales[Causal Homologada],Causales[[#This Row],[Causal Homologada]],Causales[Ranking],2,Causales[Dinámica],Causales[[#This Row],[Dinámica]])</f>
        <v>4</v>
      </c>
      <c r="AF376" s="28">
        <f>+Causales[[#This Row],[Conteo Rank]]*1+Causales[[#This Row],[Conteo Rank2]]*0.5</f>
        <v>10</v>
      </c>
      <c r="AG376" s="28">
        <f>+Causales[[#This Row],[Conteo Rank 1+2]]*0.8+Causales[[#This Row],[Puntaje Total]]*0.2</f>
        <v>13.2</v>
      </c>
      <c r="AH376" s="28">
        <f>+_xlfn.PERCENTRANK.INC(Causales[Puntaje Ponderado],Causales[[#This Row],[Puntaje Ponderado]],3)</f>
        <v>0.76500000000000001</v>
      </c>
      <c r="AI376" s="49" t="str">
        <f>+VLOOKUP(M376,Homolgacion9[[Causal Homologada]:[Driver]],2,0)</f>
        <v>Debilidad institucional para la gestión forestal y ausencia de ley sectorial forestal y otras leyes asociadas a la gestión del sector</v>
      </c>
      <c r="AJ376" s="2" t="str">
        <f t="shared" si="19"/>
        <v>Alta</v>
      </c>
    </row>
    <row r="377" spans="2:36" x14ac:dyDescent="0.2">
      <c r="B377" s="1" t="s">
        <v>45</v>
      </c>
      <c r="C377" s="1" t="s">
        <v>37</v>
      </c>
      <c r="D377" s="1" t="str">
        <f>+VLOOKUP(F377,'DIV REGIONAL'!$F$4:$H$37,2,0)</f>
        <v>SUROESTE</v>
      </c>
      <c r="E377" s="1" t="str">
        <f>+VLOOKUP(F377,'DIV REGIONAL'!$F$4:$H$37,3,0)</f>
        <v>V. VALDESIA</v>
      </c>
      <c r="F377" s="1" t="s">
        <v>190</v>
      </c>
      <c r="G377" s="2">
        <v>1</v>
      </c>
      <c r="H377" s="1" t="s">
        <v>844</v>
      </c>
      <c r="I377" s="46" t="s">
        <v>865</v>
      </c>
      <c r="J377" s="2">
        <v>6</v>
      </c>
      <c r="K377" s="1" t="s">
        <v>15</v>
      </c>
      <c r="L377" s="1" t="s">
        <v>17</v>
      </c>
      <c r="M377" s="10" t="str">
        <f>+VLOOKUP(L377,Homolgacion9[[Causal]:[Causal Homologada]],2,0)</f>
        <v>Debilidad en las Políticas Públicas</v>
      </c>
      <c r="N377" s="47" t="str">
        <f>+Causales[[#This Row],[Provincia]]&amp;Causales[[#This Row],[Dinámica]]&amp;Causales[[#This Row],[Causal Homologada]]</f>
        <v>AzuaCausas IndirectasDebilidad en las Políticas Públicas</v>
      </c>
      <c r="O377" s="8">
        <v>3</v>
      </c>
      <c r="P377" s="8">
        <v>4</v>
      </c>
      <c r="Q377" s="8">
        <v>4</v>
      </c>
      <c r="R377" s="8">
        <v>4</v>
      </c>
      <c r="S377" s="8">
        <v>5</v>
      </c>
      <c r="T377" s="8">
        <v>5</v>
      </c>
      <c r="U377" s="8"/>
      <c r="V377" s="8"/>
      <c r="W377" s="8"/>
      <c r="X377" s="8">
        <f t="shared" si="18"/>
        <v>25</v>
      </c>
      <c r="Y377" s="39">
        <f t="shared" si="20"/>
        <v>4.166666666666667</v>
      </c>
      <c r="Z377" s="35">
        <v>3</v>
      </c>
      <c r="AA377" s="28"/>
      <c r="AB377" s="28">
        <f>+COUNTIFS(Causales[Causal Homologada],Causales[[#This Row],[Causal Homologada]])</f>
        <v>50</v>
      </c>
      <c r="AC377" s="28"/>
      <c r="AD377" s="28">
        <f>+COUNTIFS(Causales[Causal Homologada],Causales[[#This Row],[Causal Homologada]],Causales[Ranking],1,Causales[Dinámica],Causales[[#This Row],[Dinámica]])</f>
        <v>8</v>
      </c>
      <c r="AE377" s="28">
        <f>+COUNTIFS(Causales[Causal Homologada],Causales[[#This Row],[Causal Homologada]],Causales[Ranking],2,Causales[Dinámica],Causales[[#This Row],[Dinámica]])</f>
        <v>8</v>
      </c>
      <c r="AF377" s="28">
        <f>+Causales[[#This Row],[Conteo Rank]]*1+Causales[[#This Row],[Conteo Rank2]]*0.5</f>
        <v>12</v>
      </c>
      <c r="AG377" s="28">
        <f>+Causales[[#This Row],[Conteo Rank 1+2]]*0.8+Causales[[#This Row],[Puntaje Total]]*0.2</f>
        <v>14.600000000000001</v>
      </c>
      <c r="AH377" s="28">
        <f>+_xlfn.PERCENTRANK.INC(Causales[Puntaje Ponderado],Causales[[#This Row],[Puntaje Ponderado]],3)</f>
        <v>0.89300000000000002</v>
      </c>
      <c r="AI377" s="49" t="str">
        <f>+VLOOKUP(M377,Homolgacion9[[Causal Homologada]:[Driver]],2,0)</f>
        <v>Debilidad institucional para la gestión forestal y ausencia de ley sectorial forestal y otras leyes asociadas a la gestión del sector</v>
      </c>
      <c r="AJ377" s="2" t="str">
        <f t="shared" si="19"/>
        <v>Muy Alta</v>
      </c>
    </row>
    <row r="378" spans="2:36" x14ac:dyDescent="0.2">
      <c r="B378" s="1" t="s">
        <v>45</v>
      </c>
      <c r="C378" s="1" t="s">
        <v>37</v>
      </c>
      <c r="D378" s="1" t="str">
        <f>+VLOOKUP(F378,'DIV REGIONAL'!$F$4:$H$37,2,0)</f>
        <v>SUROESTE</v>
      </c>
      <c r="E378" s="1" t="str">
        <f>+VLOOKUP(F378,'DIV REGIONAL'!$F$4:$H$37,3,0)</f>
        <v>V. VALDESIA</v>
      </c>
      <c r="F378" s="1" t="s">
        <v>190</v>
      </c>
      <c r="G378" s="2">
        <v>1</v>
      </c>
      <c r="H378" s="1" t="s">
        <v>844</v>
      </c>
      <c r="I378" s="46" t="s">
        <v>865</v>
      </c>
      <c r="J378" s="2">
        <v>6</v>
      </c>
      <c r="K378" s="1" t="s">
        <v>15</v>
      </c>
      <c r="L378" s="1" t="s">
        <v>18</v>
      </c>
      <c r="M378" s="10" t="str">
        <f>+VLOOKUP(L378,Homolgacion9[[Causal]:[Causal Homologada]],2,0)</f>
        <v>Turismo: Expansión del área turística</v>
      </c>
      <c r="N378" s="47" t="str">
        <f>+Causales[[#This Row],[Provincia]]&amp;Causales[[#This Row],[Dinámica]]&amp;Causales[[#This Row],[Causal Homologada]]</f>
        <v>AzuaCausas IndirectasTurismo: Expansión del área turística</v>
      </c>
      <c r="O378" s="8">
        <v>2</v>
      </c>
      <c r="P378" s="8">
        <v>2</v>
      </c>
      <c r="Q378" s="8">
        <v>1</v>
      </c>
      <c r="R378" s="8">
        <v>1</v>
      </c>
      <c r="S378" s="8">
        <v>1</v>
      </c>
      <c r="T378" s="8">
        <v>1</v>
      </c>
      <c r="U378" s="8"/>
      <c r="V378" s="8"/>
      <c r="W378" s="8"/>
      <c r="X378" s="8">
        <f t="shared" si="18"/>
        <v>8</v>
      </c>
      <c r="Y378" s="39">
        <f t="shared" si="20"/>
        <v>1.3333333333333333</v>
      </c>
      <c r="Z378" s="35">
        <v>5</v>
      </c>
      <c r="AA378" s="28"/>
      <c r="AB378" s="28">
        <f>+COUNTIFS(Causales[Causal Homologada],Causales[[#This Row],[Causal Homologada]])</f>
        <v>30</v>
      </c>
      <c r="AC378" s="28"/>
      <c r="AD378" s="28">
        <f>+COUNTIFS(Causales[Causal Homologada],Causales[[#This Row],[Causal Homologada]],Causales[Ranking],1,Causales[Dinámica],Causales[[#This Row],[Dinámica]])</f>
        <v>0</v>
      </c>
      <c r="AE378" s="28">
        <f>+COUNTIFS(Causales[Causal Homologada],Causales[[#This Row],[Causal Homologada]],Causales[Ranking],2,Causales[Dinámica],Causales[[#This Row],[Dinámica]])</f>
        <v>3</v>
      </c>
      <c r="AF378" s="28">
        <f>+Causales[[#This Row],[Conteo Rank]]*1+Causales[[#This Row],[Conteo Rank2]]*0.5</f>
        <v>1.5</v>
      </c>
      <c r="AG378" s="28">
        <f>+Causales[[#This Row],[Conteo Rank 1+2]]*0.8+Causales[[#This Row],[Puntaje Total]]*0.2</f>
        <v>2.8000000000000003</v>
      </c>
      <c r="AH378" s="28">
        <f>+_xlfn.PERCENTRANK.INC(Causales[Puntaje Ponderado],Causales[[#This Row],[Puntaje Ponderado]],3)</f>
        <v>7.2999999999999995E-2</v>
      </c>
      <c r="AI378" s="49" t="str">
        <f>+VLOOKUP(M378,Homolgacion9[[Causal Homologada]:[Driver]],2,0)</f>
        <v>Expansión de infraestructura productiva de tipo urbana, vial e industrial</v>
      </c>
      <c r="AJ378" s="2" t="str">
        <f t="shared" si="19"/>
        <v>Muy Baja</v>
      </c>
    </row>
    <row r="379" spans="2:36" x14ac:dyDescent="0.2">
      <c r="B379" s="1" t="s">
        <v>45</v>
      </c>
      <c r="C379" s="1" t="s">
        <v>37</v>
      </c>
      <c r="D379" s="1" t="str">
        <f>+VLOOKUP(F379,'DIV REGIONAL'!$F$4:$H$37,2,0)</f>
        <v>SUROESTE</v>
      </c>
      <c r="E379" s="1" t="str">
        <f>+VLOOKUP(F379,'DIV REGIONAL'!$F$4:$H$37,3,0)</f>
        <v>V. VALDESIA</v>
      </c>
      <c r="F379" s="1" t="s">
        <v>190</v>
      </c>
      <c r="G379" s="2">
        <v>1</v>
      </c>
      <c r="H379" s="1" t="s">
        <v>844</v>
      </c>
      <c r="I379" s="46" t="s">
        <v>865</v>
      </c>
      <c r="J379" s="2">
        <v>6</v>
      </c>
      <c r="K379" s="1" t="s">
        <v>15</v>
      </c>
      <c r="L379" s="1" t="s">
        <v>197</v>
      </c>
      <c r="M379" s="10" t="str">
        <f>+VLOOKUP(L379,Homolgacion9[[Causal]:[Causal Homologada]],2,0)</f>
        <v>Informalidad Mercado Leña/Carbón</v>
      </c>
      <c r="N379" s="47" t="str">
        <f>+Causales[[#This Row],[Provincia]]&amp;Causales[[#This Row],[Dinámica]]&amp;Causales[[#This Row],[Causal Homologada]]</f>
        <v>AzuaCausas IndirectasInformalidad Mercado Leña/Carbón</v>
      </c>
      <c r="O379" s="8">
        <v>4</v>
      </c>
      <c r="P379" s="8">
        <v>4</v>
      </c>
      <c r="Q379" s="8">
        <v>5</v>
      </c>
      <c r="R379" s="8">
        <v>5</v>
      </c>
      <c r="S379" s="8">
        <v>5</v>
      </c>
      <c r="T379" s="8">
        <v>5</v>
      </c>
      <c r="U379" s="8"/>
      <c r="V379" s="8"/>
      <c r="W379" s="8"/>
      <c r="X379" s="8">
        <f t="shared" si="18"/>
        <v>28</v>
      </c>
      <c r="Y379" s="39">
        <f t="shared" si="20"/>
        <v>4.666666666666667</v>
      </c>
      <c r="Z379" s="35">
        <v>1</v>
      </c>
      <c r="AA379" s="28"/>
      <c r="AB379" s="28">
        <f>+COUNTIFS(Causales[Causal Homologada],Causales[[#This Row],[Causal Homologada]])</f>
        <v>29</v>
      </c>
      <c r="AC379" s="28"/>
      <c r="AD379" s="28">
        <f>+COUNTIFS(Causales[Causal Homologada],Causales[[#This Row],[Causal Homologada]],Causales[Ranking],1,Causales[Dinámica],Causales[[#This Row],[Dinámica]])</f>
        <v>5</v>
      </c>
      <c r="AE379" s="28">
        <f>+COUNTIFS(Causales[Causal Homologada],Causales[[#This Row],[Causal Homologada]],Causales[Ranking],2,Causales[Dinámica],Causales[[#This Row],[Dinámica]])</f>
        <v>8</v>
      </c>
      <c r="AF379" s="28">
        <f>+Causales[[#This Row],[Conteo Rank]]*1+Causales[[#This Row],[Conteo Rank2]]*0.5</f>
        <v>9</v>
      </c>
      <c r="AG379" s="28">
        <f>+Causales[[#This Row],[Conteo Rank 1+2]]*0.8+Causales[[#This Row],[Puntaje Total]]*0.2</f>
        <v>12.8</v>
      </c>
      <c r="AH379" s="28">
        <f>+_xlfn.PERCENTRANK.INC(Causales[Puntaje Ponderado],Causales[[#This Row],[Puntaje Ponderado]],3)</f>
        <v>0.69299999999999995</v>
      </c>
      <c r="AI379" s="49" t="str">
        <f>+VLOOKUP(M379,Homolgacion9[[Causal Homologada]:[Driver]],2,0)</f>
        <v>Manejo y uso insustentable de las tierras forestales</v>
      </c>
      <c r="AJ379" s="2" t="str">
        <f t="shared" si="19"/>
        <v>Alta</v>
      </c>
    </row>
    <row r="380" spans="2:36" x14ac:dyDescent="0.2">
      <c r="B380" s="1" t="s">
        <v>45</v>
      </c>
      <c r="C380" s="1" t="s">
        <v>37</v>
      </c>
      <c r="D380" s="1" t="str">
        <f>+VLOOKUP(F380,'DIV REGIONAL'!$F$4:$H$37,2,0)</f>
        <v>SUROESTE</v>
      </c>
      <c r="E380" s="1" t="str">
        <f>+VLOOKUP(F380,'DIV REGIONAL'!$F$4:$H$37,3,0)</f>
        <v>V. VALDESIA</v>
      </c>
      <c r="F380" s="1" t="s">
        <v>190</v>
      </c>
      <c r="G380" s="2">
        <v>1</v>
      </c>
      <c r="H380" s="1" t="s">
        <v>844</v>
      </c>
      <c r="I380" s="46" t="s">
        <v>865</v>
      </c>
      <c r="J380" s="2">
        <v>6</v>
      </c>
      <c r="K380" s="1" t="s">
        <v>15</v>
      </c>
      <c r="L380" s="1" t="s">
        <v>198</v>
      </c>
      <c r="M380" s="10" t="str">
        <f>+VLOOKUP(L380,Homolgacion9[[Causal]:[Causal Homologada]],2,0)</f>
        <v>Pobreza -Desempleo</v>
      </c>
      <c r="N380" s="47" t="str">
        <f>+Causales[[#This Row],[Provincia]]&amp;Causales[[#This Row],[Dinámica]]&amp;Causales[[#This Row],[Causal Homologada]]</f>
        <v>AzuaCausas IndirectasPobreza -Desempleo</v>
      </c>
      <c r="O380" s="8">
        <v>5</v>
      </c>
      <c r="P380" s="8">
        <v>5</v>
      </c>
      <c r="Q380" s="8">
        <v>4</v>
      </c>
      <c r="R380" s="8">
        <v>4</v>
      </c>
      <c r="S380" s="8">
        <v>4</v>
      </c>
      <c r="T380" s="8">
        <v>4</v>
      </c>
      <c r="U380" s="8"/>
      <c r="V380" s="8"/>
      <c r="W380" s="8"/>
      <c r="X380" s="8">
        <f t="shared" si="18"/>
        <v>26</v>
      </c>
      <c r="Y380" s="39">
        <f t="shared" si="20"/>
        <v>4.333333333333333</v>
      </c>
      <c r="Z380" s="35">
        <v>3</v>
      </c>
      <c r="AA380" s="28"/>
      <c r="AB380" s="28">
        <f>+COUNTIFS(Causales[Causal Homologada],Causales[[#This Row],[Causal Homologada]])</f>
        <v>25</v>
      </c>
      <c r="AC380" s="28"/>
      <c r="AD380" s="28">
        <f>+COUNTIFS(Causales[Causal Homologada],Causales[[#This Row],[Causal Homologada]],Causales[Ranking],1,Causales[Dinámica],Causales[[#This Row],[Dinámica]])</f>
        <v>2</v>
      </c>
      <c r="AE380" s="28">
        <f>+COUNTIFS(Causales[Causal Homologada],Causales[[#This Row],[Causal Homologada]],Causales[Ranking],2,Causales[Dinámica],Causales[[#This Row],[Dinámica]])</f>
        <v>4</v>
      </c>
      <c r="AF380" s="28">
        <f>+Causales[[#This Row],[Conteo Rank]]*1+Causales[[#This Row],[Conteo Rank2]]*0.5</f>
        <v>4</v>
      </c>
      <c r="AG380" s="28">
        <f>+Causales[[#This Row],[Conteo Rank 1+2]]*0.8+Causales[[#This Row],[Puntaje Total]]*0.2</f>
        <v>8.4</v>
      </c>
      <c r="AH380" s="28">
        <f>+_xlfn.PERCENTRANK.INC(Causales[Puntaje Ponderado],Causales[[#This Row],[Puntaje Ponderado]],3)</f>
        <v>0.38</v>
      </c>
      <c r="AI380" s="49" t="str">
        <f>+VLOOKUP(M380,Homolgacion9[[Causal Homologada]:[Driver]],2,0)</f>
        <v>Pobreza e Inequidad Social</v>
      </c>
      <c r="AJ380" s="2" t="str">
        <f t="shared" si="19"/>
        <v>Baja</v>
      </c>
    </row>
    <row r="381" spans="2:36" x14ac:dyDescent="0.2">
      <c r="B381" s="1" t="s">
        <v>45</v>
      </c>
      <c r="C381" s="1" t="s">
        <v>37</v>
      </c>
      <c r="D381" s="1" t="str">
        <f>+VLOOKUP(F381,'DIV REGIONAL'!$F$4:$H$37,2,0)</f>
        <v>SUROESTE</v>
      </c>
      <c r="E381" s="1" t="str">
        <f>+VLOOKUP(F381,'DIV REGIONAL'!$F$4:$H$37,3,0)</f>
        <v>V. VALDESIA</v>
      </c>
      <c r="F381" s="1" t="s">
        <v>190</v>
      </c>
      <c r="G381" s="2">
        <v>1</v>
      </c>
      <c r="H381" s="1" t="s">
        <v>844</v>
      </c>
      <c r="I381" s="46" t="s">
        <v>865</v>
      </c>
      <c r="J381" s="2">
        <v>6</v>
      </c>
      <c r="K381" s="1" t="s">
        <v>15</v>
      </c>
      <c r="L381" s="1" t="s">
        <v>199</v>
      </c>
      <c r="M381" s="10" t="str">
        <f>+VLOOKUP(L381,Homolgacion9[[Causal]:[Causal Homologada]],2,0)</f>
        <v>Ausencia de Incentivos Forestales</v>
      </c>
      <c r="N381" s="47" t="str">
        <f>+Causales[[#This Row],[Provincia]]&amp;Causales[[#This Row],[Dinámica]]&amp;Causales[[#This Row],[Causal Homologada]]</f>
        <v>AzuaCausas IndirectasAusencia de Incentivos Forestales</v>
      </c>
      <c r="O381" s="8">
        <v>4</v>
      </c>
      <c r="P381" s="8">
        <v>4</v>
      </c>
      <c r="Q381" s="8">
        <v>4</v>
      </c>
      <c r="R381" s="8">
        <v>4</v>
      </c>
      <c r="S381" s="8">
        <v>4</v>
      </c>
      <c r="T381" s="8">
        <v>4</v>
      </c>
      <c r="U381" s="8"/>
      <c r="V381" s="8"/>
      <c r="W381" s="8"/>
      <c r="X381" s="8">
        <f t="shared" si="18"/>
        <v>24</v>
      </c>
      <c r="Y381" s="39">
        <f t="shared" si="20"/>
        <v>4</v>
      </c>
      <c r="Z381" s="35">
        <v>4</v>
      </c>
      <c r="AA381" s="28"/>
      <c r="AB381" s="28">
        <f>+COUNTIFS(Causales[Causal Homologada],Causales[[#This Row],[Causal Homologada]])</f>
        <v>7</v>
      </c>
      <c r="AC381" s="28"/>
      <c r="AD381" s="28">
        <f>+COUNTIFS(Causales[Causal Homologada],Causales[[#This Row],[Causal Homologada]],Causales[Ranking],1,Causales[Dinámica],Causales[[#This Row],[Dinámica]])</f>
        <v>3</v>
      </c>
      <c r="AE381" s="28">
        <f>+COUNTIFS(Causales[Causal Homologada],Causales[[#This Row],[Causal Homologada]],Causales[Ranking],2,Causales[Dinámica],Causales[[#This Row],[Dinámica]])</f>
        <v>0</v>
      </c>
      <c r="AF381" s="28">
        <f>+Causales[[#This Row],[Conteo Rank]]*1+Causales[[#This Row],[Conteo Rank2]]*0.5</f>
        <v>3</v>
      </c>
      <c r="AG381" s="28">
        <f>+Causales[[#This Row],[Conteo Rank 1+2]]*0.8+Causales[[#This Row],[Puntaje Total]]*0.2</f>
        <v>7.2000000000000011</v>
      </c>
      <c r="AH381" s="28">
        <f>+_xlfn.PERCENTRANK.INC(Causales[Puntaje Ponderado],Causales[[#This Row],[Puntaje Ponderado]],3)</f>
        <v>0.34399999999999997</v>
      </c>
      <c r="AI381" s="49" t="str">
        <f>+VLOOKUP(M381,Homolgacion9[[Causal Homologada]:[Driver]],2,0)</f>
        <v>Manejo y uso insustentable de las tierras forestales</v>
      </c>
      <c r="AJ381" s="2" t="str">
        <f t="shared" si="19"/>
        <v>Baja</v>
      </c>
    </row>
    <row r="382" spans="2:36" x14ac:dyDescent="0.2">
      <c r="B382" s="1" t="s">
        <v>45</v>
      </c>
      <c r="C382" s="1" t="s">
        <v>37</v>
      </c>
      <c r="D382" s="1" t="str">
        <f>+VLOOKUP(F382,'DIV REGIONAL'!$F$4:$H$37,2,0)</f>
        <v>SUROESTE</v>
      </c>
      <c r="E382" s="1" t="str">
        <f>+VLOOKUP(F382,'DIV REGIONAL'!$F$4:$H$37,3,0)</f>
        <v>V. VALDESIA</v>
      </c>
      <c r="F382" s="1" t="s">
        <v>190</v>
      </c>
      <c r="G382" s="2">
        <v>1</v>
      </c>
      <c r="H382" s="1" t="s">
        <v>844</v>
      </c>
      <c r="I382" s="46" t="s">
        <v>865</v>
      </c>
      <c r="J382" s="2">
        <v>6</v>
      </c>
      <c r="K382" s="1" t="s">
        <v>15</v>
      </c>
      <c r="L382" s="1" t="s">
        <v>140</v>
      </c>
      <c r="M382" s="10" t="str">
        <f>+VLOOKUP(L382,Homolgacion9[[Causal]:[Causal Homologada]],2,0)</f>
        <v>Debilidad en las Políticas Públicas</v>
      </c>
      <c r="N382" s="47" t="str">
        <f>+Causales[[#This Row],[Provincia]]&amp;Causales[[#This Row],[Dinámica]]&amp;Causales[[#This Row],[Causal Homologada]]</f>
        <v>AzuaCausas IndirectasDebilidad en las Políticas Públicas</v>
      </c>
      <c r="O382" s="8">
        <v>3</v>
      </c>
      <c r="P382" s="8">
        <v>4</v>
      </c>
      <c r="Q382" s="8">
        <v>5</v>
      </c>
      <c r="R382" s="8">
        <v>5</v>
      </c>
      <c r="S382" s="8">
        <v>5</v>
      </c>
      <c r="T382" s="8">
        <v>5</v>
      </c>
      <c r="U382" s="8"/>
      <c r="V382" s="8"/>
      <c r="W382" s="8"/>
      <c r="X382" s="8">
        <f t="shared" si="18"/>
        <v>27</v>
      </c>
      <c r="Y382" s="39">
        <f t="shared" si="20"/>
        <v>4.5</v>
      </c>
      <c r="Z382" s="35">
        <v>2</v>
      </c>
      <c r="AA382" s="28"/>
      <c r="AB382" s="28">
        <f>+COUNTIFS(Causales[Causal Homologada],Causales[[#This Row],[Causal Homologada]])</f>
        <v>50</v>
      </c>
      <c r="AC382" s="28"/>
      <c r="AD382" s="28">
        <f>+COUNTIFS(Causales[Causal Homologada],Causales[[#This Row],[Causal Homologada]],Causales[Ranking],1,Causales[Dinámica],Causales[[#This Row],[Dinámica]])</f>
        <v>8</v>
      </c>
      <c r="AE382" s="28">
        <f>+COUNTIFS(Causales[Causal Homologada],Causales[[#This Row],[Causal Homologada]],Causales[Ranking],2,Causales[Dinámica],Causales[[#This Row],[Dinámica]])</f>
        <v>8</v>
      </c>
      <c r="AF382" s="28">
        <f>+Causales[[#This Row],[Conteo Rank]]*1+Causales[[#This Row],[Conteo Rank2]]*0.5</f>
        <v>12</v>
      </c>
      <c r="AG382" s="28">
        <f>+Causales[[#This Row],[Conteo Rank 1+2]]*0.8+Causales[[#This Row],[Puntaje Total]]*0.2</f>
        <v>15.000000000000002</v>
      </c>
      <c r="AH382" s="28">
        <f>+_xlfn.PERCENTRANK.INC(Causales[Puntaje Ponderado],Causales[[#This Row],[Puntaje Ponderado]],3)</f>
        <v>0.92900000000000005</v>
      </c>
      <c r="AI382" s="49" t="str">
        <f>+VLOOKUP(M382,Homolgacion9[[Causal Homologada]:[Driver]],2,0)</f>
        <v>Debilidad institucional para la gestión forestal y ausencia de ley sectorial forestal y otras leyes asociadas a la gestión del sector</v>
      </c>
      <c r="AJ382" s="2" t="str">
        <f t="shared" si="19"/>
        <v>Muy Alta</v>
      </c>
    </row>
    <row r="383" spans="2:36" x14ac:dyDescent="0.2">
      <c r="B383" s="6" t="s">
        <v>45</v>
      </c>
      <c r="C383" s="6" t="s">
        <v>37</v>
      </c>
      <c r="D383" s="6" t="str">
        <f>+VLOOKUP(F383,'DIV REGIONAL'!$F$4:$H$37,2,0)</f>
        <v>SUROESTE</v>
      </c>
      <c r="E383" s="6" t="str">
        <f>+VLOOKUP(F383,'DIV REGIONAL'!$F$4:$H$37,3,0)</f>
        <v>VII. EL VALLE</v>
      </c>
      <c r="F383" s="6" t="s">
        <v>225</v>
      </c>
      <c r="G383" s="7">
        <v>2</v>
      </c>
      <c r="H383" s="6" t="s">
        <v>54</v>
      </c>
      <c r="I383" s="46" t="s">
        <v>866</v>
      </c>
      <c r="J383" s="7">
        <v>8</v>
      </c>
      <c r="K383" s="6" t="s">
        <v>3</v>
      </c>
      <c r="L383" s="6" t="s">
        <v>4</v>
      </c>
      <c r="M383" s="10" t="str">
        <f>+VLOOKUP(L383,Homolgacion9[[Causal]:[Causal Homologada]],2,0)</f>
        <v>Agricultura Comercial</v>
      </c>
      <c r="N383" s="47" t="str">
        <f>+Causales[[#This Row],[Provincia]]&amp;Causales[[#This Row],[Dinámica]]&amp;Causales[[#This Row],[Causal Homologada]]</f>
        <v>San JuanDeforestaciónAgricultura Comercial</v>
      </c>
      <c r="O383" s="7">
        <v>5</v>
      </c>
      <c r="P383" s="7">
        <v>4</v>
      </c>
      <c r="Q383" s="7">
        <v>3</v>
      </c>
      <c r="R383" s="7">
        <v>1</v>
      </c>
      <c r="S383" s="7">
        <v>2</v>
      </c>
      <c r="T383" s="7">
        <v>2</v>
      </c>
      <c r="U383" s="7">
        <v>2</v>
      </c>
      <c r="V383" s="7">
        <v>2</v>
      </c>
      <c r="W383" s="7"/>
      <c r="X383" s="7">
        <f t="shared" si="18"/>
        <v>21</v>
      </c>
      <c r="Y383" s="38">
        <f t="shared" si="20"/>
        <v>2.625</v>
      </c>
      <c r="Z383" s="32">
        <v>4</v>
      </c>
      <c r="AA383" s="28"/>
      <c r="AB383" s="28">
        <f>+COUNTIFS(Causales[Causal Homologada],Causales[[#This Row],[Causal Homologada]])</f>
        <v>30</v>
      </c>
      <c r="AC383" s="28"/>
      <c r="AD383" s="28">
        <f>+COUNTIFS(Causales[Causal Homologada],Causales[[#This Row],[Causal Homologada]],Causales[Ranking],1,Causales[Dinámica],Causales[[#This Row],[Dinámica]])</f>
        <v>7</v>
      </c>
      <c r="AE383" s="28">
        <f>+COUNTIFS(Causales[Causal Homologada],Causales[[#This Row],[Causal Homologada]],Causales[Ranking],2,Causales[Dinámica],Causales[[#This Row],[Dinámica]])</f>
        <v>9</v>
      </c>
      <c r="AF383" s="28">
        <f>+Causales[[#This Row],[Conteo Rank]]*1+Causales[[#This Row],[Conteo Rank2]]*0.5</f>
        <v>11.5</v>
      </c>
      <c r="AG383" s="28">
        <f>+Causales[[#This Row],[Conteo Rank 1+2]]*0.8+Causales[[#This Row],[Puntaje Total]]*0.2</f>
        <v>13.400000000000002</v>
      </c>
      <c r="AH383" s="28">
        <f>+_xlfn.PERCENTRANK.INC(Causales[Puntaje Ponderado],Causales[[#This Row],[Puntaje Ponderado]],3)</f>
        <v>0.79500000000000004</v>
      </c>
      <c r="AI383" s="49" t="str">
        <f>+VLOOKUP(M383,Homolgacion9[[Causal Homologada]:[Driver]],2,0)</f>
        <v>Manejo y uso insustentable de las tierras para producción agrícola</v>
      </c>
      <c r="AJ383" s="2" t="str">
        <f t="shared" si="19"/>
        <v>Alta</v>
      </c>
    </row>
    <row r="384" spans="2:36" x14ac:dyDescent="0.2">
      <c r="B384" s="1" t="s">
        <v>45</v>
      </c>
      <c r="C384" s="1" t="s">
        <v>37</v>
      </c>
      <c r="D384" s="1" t="str">
        <f>+VLOOKUP(F384,'DIV REGIONAL'!$F$4:$H$37,2,0)</f>
        <v>SUROESTE</v>
      </c>
      <c r="E384" s="1" t="str">
        <f>+VLOOKUP(F384,'DIV REGIONAL'!$F$4:$H$37,3,0)</f>
        <v>VII. EL VALLE</v>
      </c>
      <c r="F384" s="1" t="s">
        <v>225</v>
      </c>
      <c r="G384" s="2">
        <v>2</v>
      </c>
      <c r="H384" s="1" t="s">
        <v>54</v>
      </c>
      <c r="I384" s="46" t="s">
        <v>866</v>
      </c>
      <c r="J384" s="2">
        <v>8</v>
      </c>
      <c r="K384" s="1" t="s">
        <v>3</v>
      </c>
      <c r="L384" s="1" t="s">
        <v>5</v>
      </c>
      <c r="M384" s="10" t="str">
        <f>+VLOOKUP(L384,Homolgacion9[[Causal]:[Causal Homologada]],2,0)</f>
        <v>Agricultura migratoria/subsistencia</v>
      </c>
      <c r="N384" s="47" t="str">
        <f>+Causales[[#This Row],[Provincia]]&amp;Causales[[#This Row],[Dinámica]]&amp;Causales[[#This Row],[Causal Homologada]]</f>
        <v>San JuanDeforestaciónAgricultura migratoria/subsistencia</v>
      </c>
      <c r="O384" s="8">
        <v>4</v>
      </c>
      <c r="P384" s="8">
        <v>4</v>
      </c>
      <c r="Q384" s="8">
        <v>3</v>
      </c>
      <c r="R384" s="8">
        <v>4</v>
      </c>
      <c r="S384" s="8">
        <v>3</v>
      </c>
      <c r="T384" s="8">
        <v>5</v>
      </c>
      <c r="U384" s="8">
        <v>5</v>
      </c>
      <c r="V384" s="8">
        <v>5</v>
      </c>
      <c r="W384" s="8"/>
      <c r="X384" s="8">
        <f t="shared" si="18"/>
        <v>33</v>
      </c>
      <c r="Y384" s="39">
        <f t="shared" si="20"/>
        <v>4.125</v>
      </c>
      <c r="Z384" s="34">
        <v>1</v>
      </c>
      <c r="AA384" s="28"/>
      <c r="AB384" s="28">
        <f>+COUNTIFS(Causales[Causal Homologada],Causales[[#This Row],[Causal Homologada]])</f>
        <v>37</v>
      </c>
      <c r="AC384" s="28"/>
      <c r="AD384" s="28">
        <f>+COUNTIFS(Causales[Causal Homologada],Causales[[#This Row],[Causal Homologada]],Causales[Ranking],1,Causales[Dinámica],Causales[[#This Row],[Dinámica]])</f>
        <v>3</v>
      </c>
      <c r="AE384" s="28">
        <f>+COUNTIFS(Causales[Causal Homologada],Causales[[#This Row],[Causal Homologada]],Causales[Ranking],2,Causales[Dinámica],Causales[[#This Row],[Dinámica]])</f>
        <v>11</v>
      </c>
      <c r="AF384" s="28">
        <f>+Causales[[#This Row],[Conteo Rank]]*1+Causales[[#This Row],[Conteo Rank2]]*0.5</f>
        <v>8.5</v>
      </c>
      <c r="AG384" s="28">
        <f>+Causales[[#This Row],[Conteo Rank 1+2]]*0.8+Causales[[#This Row],[Puntaje Total]]*0.2</f>
        <v>13.400000000000002</v>
      </c>
      <c r="AH384" s="28">
        <f>+_xlfn.PERCENTRANK.INC(Causales[Puntaje Ponderado],Causales[[#This Row],[Puntaje Ponderado]],3)</f>
        <v>0.79500000000000004</v>
      </c>
      <c r="AI384" s="49" t="str">
        <f>+VLOOKUP(M384,Homolgacion9[[Causal Homologada]:[Driver]],2,0)</f>
        <v>Manejo y uso insustentable de las tierras para producción agrícola</v>
      </c>
      <c r="AJ384" s="2" t="str">
        <f t="shared" si="19"/>
        <v>Alta</v>
      </c>
    </row>
    <row r="385" spans="2:36" x14ac:dyDescent="0.2">
      <c r="B385" s="1" t="s">
        <v>45</v>
      </c>
      <c r="C385" s="1" t="s">
        <v>37</v>
      </c>
      <c r="D385" s="1" t="str">
        <f>+VLOOKUP(F385,'DIV REGIONAL'!$F$4:$H$37,2,0)</f>
        <v>SUROESTE</v>
      </c>
      <c r="E385" s="1" t="str">
        <f>+VLOOKUP(F385,'DIV REGIONAL'!$F$4:$H$37,3,0)</f>
        <v>VII. EL VALLE</v>
      </c>
      <c r="F385" s="1" t="s">
        <v>225</v>
      </c>
      <c r="G385" s="2">
        <v>2</v>
      </c>
      <c r="H385" s="1" t="s">
        <v>54</v>
      </c>
      <c r="I385" s="46" t="s">
        <v>866</v>
      </c>
      <c r="J385" s="2">
        <v>8</v>
      </c>
      <c r="K385" s="1" t="s">
        <v>3</v>
      </c>
      <c r="L385" s="1" t="s">
        <v>6</v>
      </c>
      <c r="M385" s="10" t="str">
        <f>+VLOOKUP(L385,Homolgacion9[[Causal]:[Causal Homologada]],2,0)</f>
        <v xml:space="preserve">Tala Ilegal de Bosque Natural </v>
      </c>
      <c r="N385" s="47" t="str">
        <f>+Causales[[#This Row],[Provincia]]&amp;Causales[[#This Row],[Dinámica]]&amp;Causales[[#This Row],[Causal Homologada]]</f>
        <v xml:space="preserve">San JuanDeforestaciónTala Ilegal de Bosque Natural </v>
      </c>
      <c r="O385" s="8">
        <v>2</v>
      </c>
      <c r="P385" s="8">
        <v>5</v>
      </c>
      <c r="Q385" s="8">
        <v>2</v>
      </c>
      <c r="R385" s="8">
        <v>4</v>
      </c>
      <c r="S385" s="8">
        <v>4</v>
      </c>
      <c r="T385" s="8">
        <v>4</v>
      </c>
      <c r="U385" s="8">
        <v>4</v>
      </c>
      <c r="V385" s="8">
        <v>4</v>
      </c>
      <c r="W385" s="8"/>
      <c r="X385" s="8">
        <f t="shared" si="18"/>
        <v>29</v>
      </c>
      <c r="Y385" s="39">
        <f t="shared" si="20"/>
        <v>3.625</v>
      </c>
      <c r="Z385" s="34">
        <v>3</v>
      </c>
      <c r="AA385" s="28"/>
      <c r="AB385" s="28">
        <f>+COUNTIFS(Causales[Causal Homologada],Causales[[#This Row],[Causal Homologada]])</f>
        <v>34</v>
      </c>
      <c r="AC385" s="28"/>
      <c r="AD385" s="28">
        <f>+COUNTIFS(Causales[Causal Homologada],Causales[[#This Row],[Causal Homologada]],Causales[Ranking],1,Causales[Dinámica],Causales[[#This Row],[Dinámica]])</f>
        <v>10</v>
      </c>
      <c r="AE385" s="28">
        <f>+COUNTIFS(Causales[Causal Homologada],Causales[[#This Row],[Causal Homologada]],Causales[Ranking],2,Causales[Dinámica],Causales[[#This Row],[Dinámica]])</f>
        <v>3</v>
      </c>
      <c r="AF385" s="28">
        <f>+Causales[[#This Row],[Conteo Rank]]*1+Causales[[#This Row],[Conteo Rank2]]*0.5</f>
        <v>11.5</v>
      </c>
      <c r="AG385" s="28">
        <f>+Causales[[#This Row],[Conteo Rank 1+2]]*0.8+Causales[[#This Row],[Puntaje Total]]*0.2</f>
        <v>15.000000000000002</v>
      </c>
      <c r="AH385" s="28">
        <f>+_xlfn.PERCENTRANK.INC(Causales[Puntaje Ponderado],Causales[[#This Row],[Puntaje Ponderado]],3)</f>
        <v>0.92900000000000005</v>
      </c>
      <c r="AI385" s="49" t="str">
        <f>+VLOOKUP(M385,Homolgacion9[[Causal Homologada]:[Driver]],2,0)</f>
        <v>Manejo y uso insustentable de las tierras forestales</v>
      </c>
      <c r="AJ385" s="2" t="str">
        <f t="shared" si="19"/>
        <v>Muy Alta</v>
      </c>
    </row>
    <row r="386" spans="2:36" x14ac:dyDescent="0.2">
      <c r="B386" s="1" t="s">
        <v>45</v>
      </c>
      <c r="C386" s="1" t="s">
        <v>37</v>
      </c>
      <c r="D386" s="1" t="str">
        <f>+VLOOKUP(F386,'DIV REGIONAL'!$F$4:$H$37,2,0)</f>
        <v>SUROESTE</v>
      </c>
      <c r="E386" s="1" t="str">
        <f>+VLOOKUP(F386,'DIV REGIONAL'!$F$4:$H$37,3,0)</f>
        <v>VII. EL VALLE</v>
      </c>
      <c r="F386" s="1" t="s">
        <v>225</v>
      </c>
      <c r="G386" s="2">
        <v>2</v>
      </c>
      <c r="H386" s="1" t="s">
        <v>54</v>
      </c>
      <c r="I386" s="46" t="s">
        <v>866</v>
      </c>
      <c r="J386" s="2">
        <v>8</v>
      </c>
      <c r="K386" s="1" t="s">
        <v>3</v>
      </c>
      <c r="L386" s="1" t="s">
        <v>7</v>
      </c>
      <c r="M386" s="10" t="str">
        <f>+VLOOKUP(L386,Homolgacion9[[Causal]:[Causal Homologada]],2,0)</f>
        <v>Infraestructura</v>
      </c>
      <c r="N386" s="47" t="str">
        <f>+Causales[[#This Row],[Provincia]]&amp;Causales[[#This Row],[Dinámica]]&amp;Causales[[#This Row],[Causal Homologada]]</f>
        <v>San JuanDeforestaciónInfraestructura</v>
      </c>
      <c r="O386" s="8">
        <v>1</v>
      </c>
      <c r="P386" s="8">
        <v>1</v>
      </c>
      <c r="Q386" s="8">
        <v>1</v>
      </c>
      <c r="R386" s="8">
        <v>1</v>
      </c>
      <c r="S386" s="8">
        <v>1</v>
      </c>
      <c r="T386" s="8">
        <v>1</v>
      </c>
      <c r="U386" s="8">
        <v>1</v>
      </c>
      <c r="V386" s="8">
        <v>1</v>
      </c>
      <c r="W386" s="8"/>
      <c r="X386" s="8">
        <f t="shared" si="18"/>
        <v>8</v>
      </c>
      <c r="Y386" s="39">
        <f t="shared" si="20"/>
        <v>1</v>
      </c>
      <c r="Z386" s="34">
        <v>5</v>
      </c>
      <c r="AA386" s="28"/>
      <c r="AB386" s="28">
        <f>+COUNTIFS(Causales[Causal Homologada],Causales[[#This Row],[Causal Homologada]])</f>
        <v>27</v>
      </c>
      <c r="AC386" s="28"/>
      <c r="AD386" s="28">
        <f>+COUNTIFS(Causales[Causal Homologada],Causales[[#This Row],[Causal Homologada]],Causales[Ranking],1,Causales[Dinámica],Causales[[#This Row],[Dinámica]])</f>
        <v>0</v>
      </c>
      <c r="AE386" s="28">
        <f>+COUNTIFS(Causales[Causal Homologada],Causales[[#This Row],[Causal Homologada]],Causales[Ranking],2,Causales[Dinámica],Causales[[#This Row],[Dinámica]])</f>
        <v>1</v>
      </c>
      <c r="AF386" s="28">
        <f>+Causales[[#This Row],[Conteo Rank]]*1+Causales[[#This Row],[Conteo Rank2]]*0.5</f>
        <v>0.5</v>
      </c>
      <c r="AG386" s="28">
        <f>+Causales[[#This Row],[Conteo Rank 1+2]]*0.8+Causales[[#This Row],[Puntaje Total]]*0.2</f>
        <v>2</v>
      </c>
      <c r="AH386" s="28">
        <f>+_xlfn.PERCENTRANK.INC(Causales[Puntaje Ponderado],Causales[[#This Row],[Puntaje Ponderado]],3)</f>
        <v>2.5999999999999999E-2</v>
      </c>
      <c r="AI386" s="49" t="str">
        <f>+VLOOKUP(M386,Homolgacion9[[Causal Homologada]:[Driver]],2,0)</f>
        <v>Expansión de infraestructura productiva de tipo urbana, vial e industrial</v>
      </c>
      <c r="AJ386" s="2" t="str">
        <f t="shared" si="19"/>
        <v>Muy Baja</v>
      </c>
    </row>
    <row r="387" spans="2:36" x14ac:dyDescent="0.2">
      <c r="B387" s="1" t="s">
        <v>45</v>
      </c>
      <c r="C387" s="1" t="s">
        <v>37</v>
      </c>
      <c r="D387" s="1" t="str">
        <f>+VLOOKUP(F387,'DIV REGIONAL'!$F$4:$H$37,2,0)</f>
        <v>SUROESTE</v>
      </c>
      <c r="E387" s="1" t="str">
        <f>+VLOOKUP(F387,'DIV REGIONAL'!$F$4:$H$37,3,0)</f>
        <v>VII. EL VALLE</v>
      </c>
      <c r="F387" s="1" t="s">
        <v>225</v>
      </c>
      <c r="G387" s="2">
        <v>2</v>
      </c>
      <c r="H387" s="1" t="s">
        <v>54</v>
      </c>
      <c r="I387" s="46" t="s">
        <v>866</v>
      </c>
      <c r="J387" s="2">
        <v>8</v>
      </c>
      <c r="K387" s="1" t="s">
        <v>3</v>
      </c>
      <c r="L387" s="1" t="s">
        <v>60</v>
      </c>
      <c r="M387" s="10" t="str">
        <f>+VLOOKUP(L387,Homolgacion9[[Causal]:[Causal Homologada]],2,0)</f>
        <v>Ganadería Comercial</v>
      </c>
      <c r="N387" s="47" t="str">
        <f>+Causales[[#This Row],[Provincia]]&amp;Causales[[#This Row],[Dinámica]]&amp;Causales[[#This Row],[Causal Homologada]]</f>
        <v>San JuanDeforestaciónGanadería Comercial</v>
      </c>
      <c r="O387" s="8">
        <v>3</v>
      </c>
      <c r="P387" s="8">
        <v>4</v>
      </c>
      <c r="Q387" s="8">
        <v>3</v>
      </c>
      <c r="R387" s="8">
        <v>3</v>
      </c>
      <c r="S387" s="8">
        <v>2</v>
      </c>
      <c r="T387" s="8">
        <v>2</v>
      </c>
      <c r="U387" s="8">
        <v>2</v>
      </c>
      <c r="V387" s="8">
        <v>2</v>
      </c>
      <c r="W387" s="8"/>
      <c r="X387" s="8">
        <f t="shared" si="18"/>
        <v>21</v>
      </c>
      <c r="Y387" s="39">
        <f t="shared" si="20"/>
        <v>2.625</v>
      </c>
      <c r="Z387" s="34">
        <v>4</v>
      </c>
      <c r="AA387" s="28"/>
      <c r="AB387" s="28">
        <f>+COUNTIFS(Causales[Causal Homologada],Causales[[#This Row],[Causal Homologada]])</f>
        <v>28</v>
      </c>
      <c r="AC387" s="28"/>
      <c r="AD387" s="28">
        <f>+COUNTIFS(Causales[Causal Homologada],Causales[[#This Row],[Causal Homologada]],Causales[Ranking],1,Causales[Dinámica],Causales[[#This Row],[Dinámica]])</f>
        <v>11</v>
      </c>
      <c r="AE387" s="28">
        <f>+COUNTIFS(Causales[Causal Homologada],Causales[[#This Row],[Causal Homologada]],Causales[Ranking],2,Causales[Dinámica],Causales[[#This Row],[Dinámica]])</f>
        <v>3</v>
      </c>
      <c r="AF387" s="28">
        <f>+Causales[[#This Row],[Conteo Rank]]*1+Causales[[#This Row],[Conteo Rank2]]*0.5</f>
        <v>12.5</v>
      </c>
      <c r="AG387" s="28">
        <f>+Causales[[#This Row],[Conteo Rank 1+2]]*0.8+Causales[[#This Row],[Puntaje Total]]*0.2</f>
        <v>14.2</v>
      </c>
      <c r="AH387" s="28">
        <f>+_xlfn.PERCENTRANK.INC(Causales[Puntaje Ponderado],Causales[[#This Row],[Puntaje Ponderado]],3)</f>
        <v>0.84499999999999997</v>
      </c>
      <c r="AI387" s="49" t="str">
        <f>+VLOOKUP(M387,Homolgacion9[[Causal Homologada]:[Driver]],2,0)</f>
        <v>Manejo y uso insustentable de las tierras para producción ganadera</v>
      </c>
      <c r="AJ387" s="2" t="str">
        <f t="shared" si="19"/>
        <v>Muy Alta</v>
      </c>
    </row>
    <row r="388" spans="2:36" x14ac:dyDescent="0.2">
      <c r="B388" s="1" t="s">
        <v>45</v>
      </c>
      <c r="C388" s="1" t="s">
        <v>37</v>
      </c>
      <c r="D388" s="1" t="str">
        <f>+VLOOKUP(F388,'DIV REGIONAL'!$F$4:$H$37,2,0)</f>
        <v>SUROESTE</v>
      </c>
      <c r="E388" s="1" t="str">
        <f>+VLOOKUP(F388,'DIV REGIONAL'!$F$4:$H$37,3,0)</f>
        <v>VII. EL VALLE</v>
      </c>
      <c r="F388" s="1" t="s">
        <v>225</v>
      </c>
      <c r="G388" s="2">
        <v>2</v>
      </c>
      <c r="H388" s="1" t="s">
        <v>54</v>
      </c>
      <c r="I388" s="46" t="s">
        <v>866</v>
      </c>
      <c r="J388" s="2">
        <v>8</v>
      </c>
      <c r="K388" s="1" t="s">
        <v>15</v>
      </c>
      <c r="L388" s="1" t="s">
        <v>165</v>
      </c>
      <c r="M388" s="10" t="str">
        <f>+VLOOKUP(L388,Homolgacion9[[Causal]:[Causal Homologada]],2,0)</f>
        <v>Dinámica Migratoria</v>
      </c>
      <c r="N388" s="47" t="str">
        <f>+Causales[[#This Row],[Provincia]]&amp;Causales[[#This Row],[Dinámica]]&amp;Causales[[#This Row],[Causal Homologada]]</f>
        <v>San JuanCausas IndirectasDinámica Migratoria</v>
      </c>
      <c r="O388" s="8">
        <v>5</v>
      </c>
      <c r="P388" s="8">
        <v>3</v>
      </c>
      <c r="Q388" s="8">
        <v>5</v>
      </c>
      <c r="R388" s="8">
        <v>5</v>
      </c>
      <c r="S388" s="8">
        <v>5</v>
      </c>
      <c r="T388" s="8">
        <v>3</v>
      </c>
      <c r="U388" s="8">
        <v>3</v>
      </c>
      <c r="V388" s="8">
        <v>1</v>
      </c>
      <c r="W388" s="8"/>
      <c r="X388" s="8">
        <f t="shared" si="18"/>
        <v>30</v>
      </c>
      <c r="Y388" s="39">
        <f t="shared" si="20"/>
        <v>3.75</v>
      </c>
      <c r="Z388" s="34">
        <v>2</v>
      </c>
      <c r="AA388" s="28"/>
      <c r="AB388" s="28">
        <f>+COUNTIFS(Causales[Causal Homologada],Causales[[#This Row],[Causal Homologada]])</f>
        <v>21</v>
      </c>
      <c r="AC388" s="28"/>
      <c r="AD388" s="28">
        <f>+COUNTIFS(Causales[Causal Homologada],Causales[[#This Row],[Causal Homologada]],Causales[Ranking],1,Causales[Dinámica],Causales[[#This Row],[Dinámica]])</f>
        <v>6</v>
      </c>
      <c r="AE388" s="28">
        <f>+COUNTIFS(Causales[Causal Homologada],Causales[[#This Row],[Causal Homologada]],Causales[Ranking],2,Causales[Dinámica],Causales[[#This Row],[Dinámica]])</f>
        <v>3</v>
      </c>
      <c r="AF388" s="28">
        <f>+Causales[[#This Row],[Conteo Rank]]*1+Causales[[#This Row],[Conteo Rank2]]*0.5</f>
        <v>7.5</v>
      </c>
      <c r="AG388" s="28">
        <f>+Causales[[#This Row],[Conteo Rank 1+2]]*0.8+Causales[[#This Row],[Puntaje Total]]*0.2</f>
        <v>12</v>
      </c>
      <c r="AH388" s="28">
        <f>+_xlfn.PERCENTRANK.INC(Causales[Puntaje Ponderado],Causales[[#This Row],[Puntaje Ponderado]],3)</f>
        <v>0.621</v>
      </c>
      <c r="AI388" s="49" t="str">
        <f>+VLOOKUP(M388,Homolgacion9[[Causal Homologada]:[Driver]],2,0)</f>
        <v>Insidencia sobre los Recursos Forestales debido a la elevada migración ilegal de origen internacional</v>
      </c>
      <c r="AJ388" s="2" t="str">
        <f t="shared" si="19"/>
        <v>Alta</v>
      </c>
    </row>
    <row r="389" spans="2:36" x14ac:dyDescent="0.2">
      <c r="B389" s="1" t="s">
        <v>45</v>
      </c>
      <c r="C389" s="1" t="s">
        <v>37</v>
      </c>
      <c r="D389" s="1" t="str">
        <f>+VLOOKUP(F389,'DIV REGIONAL'!$F$4:$H$37,2,0)</f>
        <v>SUROESTE</v>
      </c>
      <c r="E389" s="1" t="str">
        <f>+VLOOKUP(F389,'DIV REGIONAL'!$F$4:$H$37,3,0)</f>
        <v>VII. EL VALLE</v>
      </c>
      <c r="F389" s="1" t="s">
        <v>225</v>
      </c>
      <c r="G389" s="2">
        <v>2</v>
      </c>
      <c r="H389" s="1" t="s">
        <v>54</v>
      </c>
      <c r="I389" s="46" t="s">
        <v>866</v>
      </c>
      <c r="J389" s="2">
        <v>8</v>
      </c>
      <c r="K389" s="1" t="s">
        <v>10</v>
      </c>
      <c r="L389" s="1" t="s">
        <v>14</v>
      </c>
      <c r="M389" s="10" t="str">
        <f>+VLOOKUP(L389,Homolgacion9[[Causal]:[Causal Homologada]],2,0)</f>
        <v>Planes de Manejo mal gestionados/mal ejecutados</v>
      </c>
      <c r="N389" s="47" t="str">
        <f>+Causales[[#This Row],[Provincia]]&amp;Causales[[#This Row],[Dinámica]]&amp;Causales[[#This Row],[Causal Homologada]]</f>
        <v>San JuanDegradaciónPlanes de Manejo mal gestionados/mal ejecutados</v>
      </c>
      <c r="O389" s="8">
        <v>2</v>
      </c>
      <c r="P389" s="8">
        <v>4</v>
      </c>
      <c r="Q389" s="8">
        <v>2</v>
      </c>
      <c r="R389" s="8">
        <v>2</v>
      </c>
      <c r="S389" s="8">
        <v>1</v>
      </c>
      <c r="T389" s="8">
        <v>3</v>
      </c>
      <c r="U389" s="8">
        <v>3</v>
      </c>
      <c r="V389" s="8">
        <v>3</v>
      </c>
      <c r="W389" s="8"/>
      <c r="X389" s="8">
        <f t="shared" si="18"/>
        <v>20</v>
      </c>
      <c r="Y389" s="39">
        <f t="shared" si="20"/>
        <v>2.5</v>
      </c>
      <c r="Z389" s="34">
        <v>4</v>
      </c>
      <c r="AA389" s="28"/>
      <c r="AB389" s="28">
        <f>+COUNTIFS(Causales[Causal Homologada],Causales[[#This Row],[Causal Homologada]])</f>
        <v>33</v>
      </c>
      <c r="AC389" s="28"/>
      <c r="AD389" s="28">
        <f>+COUNTIFS(Causales[Causal Homologada],Causales[[#This Row],[Causal Homologada]],Causales[Ranking],1,Causales[Dinámica],Causales[[#This Row],[Dinámica]])</f>
        <v>9</v>
      </c>
      <c r="AE389" s="28">
        <f>+COUNTIFS(Causales[Causal Homologada],Causales[[#This Row],[Causal Homologada]],Causales[Ranking],2,Causales[Dinámica],Causales[[#This Row],[Dinámica]])</f>
        <v>4</v>
      </c>
      <c r="AF389" s="28">
        <f>+Causales[[#This Row],[Conteo Rank]]*1+Causales[[#This Row],[Conteo Rank2]]*0.5</f>
        <v>11</v>
      </c>
      <c r="AG389" s="28">
        <f>+Causales[[#This Row],[Conteo Rank 1+2]]*0.8+Causales[[#This Row],[Puntaje Total]]*0.2</f>
        <v>12.8</v>
      </c>
      <c r="AH389" s="28">
        <f>+_xlfn.PERCENTRANK.INC(Causales[Puntaje Ponderado],Causales[[#This Row],[Puntaje Ponderado]],3)</f>
        <v>0.69299999999999995</v>
      </c>
      <c r="AI389" s="49" t="str">
        <f>+VLOOKUP(M389,Homolgacion9[[Causal Homologada]:[Driver]],2,0)</f>
        <v>Manejo y uso insustentable de las tierras forestales</v>
      </c>
      <c r="AJ389" s="2" t="str">
        <f t="shared" si="19"/>
        <v>Alta</v>
      </c>
    </row>
    <row r="390" spans="2:36" x14ac:dyDescent="0.2">
      <c r="B390" s="1" t="s">
        <v>45</v>
      </c>
      <c r="C390" s="1" t="s">
        <v>37</v>
      </c>
      <c r="D390" s="1" t="str">
        <f>+VLOOKUP(F390,'DIV REGIONAL'!$F$4:$H$37,2,0)</f>
        <v>SUROESTE</v>
      </c>
      <c r="E390" s="1" t="str">
        <f>+VLOOKUP(F390,'DIV REGIONAL'!$F$4:$H$37,3,0)</f>
        <v>VII. EL VALLE</v>
      </c>
      <c r="F390" s="1" t="s">
        <v>225</v>
      </c>
      <c r="G390" s="2">
        <v>2</v>
      </c>
      <c r="H390" s="1" t="s">
        <v>54</v>
      </c>
      <c r="I390" s="46" t="s">
        <v>866</v>
      </c>
      <c r="J390" s="2">
        <v>8</v>
      </c>
      <c r="K390" s="1" t="s">
        <v>10</v>
      </c>
      <c r="L390" s="1" t="s">
        <v>11</v>
      </c>
      <c r="M390" s="10" t="str">
        <f>+VLOOKUP(L390,Homolgacion9[[Causal]:[Causal Homologada]],2,0)</f>
        <v>Incendios Mediana y Baja Intensidad</v>
      </c>
      <c r="N390" s="47" t="str">
        <f>+Causales[[#This Row],[Provincia]]&amp;Causales[[#This Row],[Dinámica]]&amp;Causales[[#This Row],[Causal Homologada]]</f>
        <v>San JuanDegradaciónIncendios Mediana y Baja Intensidad</v>
      </c>
      <c r="O390" s="8">
        <v>1</v>
      </c>
      <c r="P390" s="8">
        <v>4</v>
      </c>
      <c r="Q390" s="8">
        <v>4</v>
      </c>
      <c r="R390" s="8">
        <v>2</v>
      </c>
      <c r="S390" s="8">
        <v>5</v>
      </c>
      <c r="T390" s="8">
        <v>3</v>
      </c>
      <c r="U390" s="8">
        <v>3</v>
      </c>
      <c r="V390" s="8">
        <v>3</v>
      </c>
      <c r="W390" s="8"/>
      <c r="X390" s="8">
        <f t="shared" si="18"/>
        <v>25</v>
      </c>
      <c r="Y390" s="39">
        <f t="shared" si="20"/>
        <v>3.125</v>
      </c>
      <c r="Z390" s="34">
        <v>3</v>
      </c>
      <c r="AA390" s="28"/>
      <c r="AB390" s="28">
        <f>+COUNTIFS(Causales[Causal Homologada],Causales[[#This Row],[Causal Homologada]])</f>
        <v>30</v>
      </c>
      <c r="AC390" s="28"/>
      <c r="AD390" s="28">
        <f>+COUNTIFS(Causales[Causal Homologada],Causales[[#This Row],[Causal Homologada]],Causales[Ranking],1,Causales[Dinámica],Causales[[#This Row],[Dinámica]])</f>
        <v>1</v>
      </c>
      <c r="AE390" s="28">
        <f>+COUNTIFS(Causales[Causal Homologada],Causales[[#This Row],[Causal Homologada]],Causales[Ranking],2,Causales[Dinámica],Causales[[#This Row],[Dinámica]])</f>
        <v>7</v>
      </c>
      <c r="AF390" s="28">
        <f>+Causales[[#This Row],[Conteo Rank]]*1+Causales[[#This Row],[Conteo Rank2]]*0.5</f>
        <v>4.5</v>
      </c>
      <c r="AG390" s="28">
        <f>+Causales[[#This Row],[Conteo Rank 1+2]]*0.8+Causales[[#This Row],[Puntaje Total]]*0.2</f>
        <v>8.6</v>
      </c>
      <c r="AH390" s="28">
        <f>+_xlfn.PERCENTRANK.INC(Causales[Puntaje Ponderado],Causales[[#This Row],[Puntaje Ponderado]],3)</f>
        <v>0.38600000000000001</v>
      </c>
      <c r="AI390" s="49" t="str">
        <f>+VLOOKUP(M390,Homolgacion9[[Causal Homologada]:[Driver]],2,0)</f>
        <v>Incendios Forestales</v>
      </c>
      <c r="AJ390" s="2" t="str">
        <f t="shared" si="19"/>
        <v>Baja</v>
      </c>
    </row>
    <row r="391" spans="2:36" x14ac:dyDescent="0.2">
      <c r="B391" s="1" t="s">
        <v>45</v>
      </c>
      <c r="C391" s="1" t="s">
        <v>37</v>
      </c>
      <c r="D391" s="1" t="str">
        <f>+VLOOKUP(F391,'DIV REGIONAL'!$F$4:$H$37,2,0)</f>
        <v>SUROESTE</v>
      </c>
      <c r="E391" s="1" t="str">
        <f>+VLOOKUP(F391,'DIV REGIONAL'!$F$4:$H$37,3,0)</f>
        <v>VII. EL VALLE</v>
      </c>
      <c r="F391" s="1" t="s">
        <v>225</v>
      </c>
      <c r="G391" s="2">
        <v>2</v>
      </c>
      <c r="H391" s="1" t="s">
        <v>54</v>
      </c>
      <c r="I391" s="46" t="s">
        <v>866</v>
      </c>
      <c r="J391" s="2">
        <v>8</v>
      </c>
      <c r="K391" s="1" t="s">
        <v>10</v>
      </c>
      <c r="L391" s="1" t="s">
        <v>12</v>
      </c>
      <c r="M391" s="10" t="str">
        <f>+VLOOKUP(L391,Homolgacion9[[Causal]:[Causal Homologada]],2,0)</f>
        <v>Pastoreo de ganado en bosques</v>
      </c>
      <c r="N391" s="47" t="str">
        <f>+Causales[[#This Row],[Provincia]]&amp;Causales[[#This Row],[Dinámica]]&amp;Causales[[#This Row],[Causal Homologada]]</f>
        <v>San JuanDegradaciónPastoreo de ganado en bosques</v>
      </c>
      <c r="O391" s="8">
        <v>1</v>
      </c>
      <c r="P391" s="8">
        <v>2</v>
      </c>
      <c r="Q391" s="8">
        <v>5</v>
      </c>
      <c r="R391" s="8">
        <v>1</v>
      </c>
      <c r="S391" s="8">
        <v>5</v>
      </c>
      <c r="T391" s="8">
        <v>4</v>
      </c>
      <c r="U391" s="8">
        <v>4</v>
      </c>
      <c r="V391" s="8">
        <v>4</v>
      </c>
      <c r="W391" s="8"/>
      <c r="X391" s="8">
        <f t="shared" si="18"/>
        <v>26</v>
      </c>
      <c r="Y391" s="39">
        <f t="shared" si="20"/>
        <v>3.25</v>
      </c>
      <c r="Z391" s="34">
        <v>2</v>
      </c>
      <c r="AA391" s="28"/>
      <c r="AB391" s="28">
        <f>+COUNTIFS(Causales[Causal Homologada],Causales[[#This Row],[Causal Homologada]])</f>
        <v>29</v>
      </c>
      <c r="AC391" s="28"/>
      <c r="AD391" s="28">
        <f>+COUNTIFS(Causales[Causal Homologada],Causales[[#This Row],[Causal Homologada]],Causales[Ranking],1,Causales[Dinámica],Causales[[#This Row],[Dinámica]])</f>
        <v>11</v>
      </c>
      <c r="AE391" s="28">
        <f>+COUNTIFS(Causales[Causal Homologada],Causales[[#This Row],[Causal Homologada]],Causales[Ranking],2,Causales[Dinámica],Causales[[#This Row],[Dinámica]])</f>
        <v>8</v>
      </c>
      <c r="AF391" s="28">
        <f>+Causales[[#This Row],[Conteo Rank]]*1+Causales[[#This Row],[Conteo Rank2]]*0.5</f>
        <v>15</v>
      </c>
      <c r="AG391" s="28">
        <f>+Causales[[#This Row],[Conteo Rank 1+2]]*0.8+Causales[[#This Row],[Puntaje Total]]*0.2</f>
        <v>17.2</v>
      </c>
      <c r="AH391" s="28">
        <f>+_xlfn.PERCENTRANK.INC(Causales[Puntaje Ponderado],Causales[[#This Row],[Puntaje Ponderado]],3)</f>
        <v>0.98799999999999999</v>
      </c>
      <c r="AI391" s="49" t="str">
        <f>+VLOOKUP(M391,Homolgacion9[[Causal Homologada]:[Driver]],2,0)</f>
        <v>Manejo y uso insustentable de las tierras para producción ganadera</v>
      </c>
      <c r="AJ391" s="2" t="str">
        <f t="shared" si="19"/>
        <v>Muy Alta</v>
      </c>
    </row>
    <row r="392" spans="2:36" x14ac:dyDescent="0.2">
      <c r="B392" s="1" t="s">
        <v>45</v>
      </c>
      <c r="C392" s="1" t="s">
        <v>37</v>
      </c>
      <c r="D392" s="1" t="str">
        <f>+VLOOKUP(F392,'DIV REGIONAL'!$F$4:$H$37,2,0)</f>
        <v>SUROESTE</v>
      </c>
      <c r="E392" s="1" t="str">
        <f>+VLOOKUP(F392,'DIV REGIONAL'!$F$4:$H$37,3,0)</f>
        <v>VII. EL VALLE</v>
      </c>
      <c r="F392" s="1" t="s">
        <v>225</v>
      </c>
      <c r="G392" s="2">
        <v>2</v>
      </c>
      <c r="H392" s="1" t="s">
        <v>54</v>
      </c>
      <c r="I392" s="46" t="s">
        <v>866</v>
      </c>
      <c r="J392" s="2">
        <v>8</v>
      </c>
      <c r="K392" s="1" t="s">
        <v>10</v>
      </c>
      <c r="L392" s="1" t="s">
        <v>13</v>
      </c>
      <c r="M392" s="10" t="str">
        <f>+VLOOKUP(L392,Homolgacion9[[Causal]:[Causal Homologada]],2,0)</f>
        <v>Extracción de Madera Leña/Carbón</v>
      </c>
      <c r="N392" s="47" t="str">
        <f>+Causales[[#This Row],[Provincia]]&amp;Causales[[#This Row],[Dinámica]]&amp;Causales[[#This Row],[Causal Homologada]]</f>
        <v>San JuanDegradaciónExtracción de Madera Leña/Carbón</v>
      </c>
      <c r="O392" s="8">
        <v>2</v>
      </c>
      <c r="P392" s="8">
        <v>1</v>
      </c>
      <c r="Q392" s="8">
        <v>4</v>
      </c>
      <c r="R392" s="8">
        <v>4</v>
      </c>
      <c r="S392" s="8">
        <v>5</v>
      </c>
      <c r="T392" s="8">
        <v>5</v>
      </c>
      <c r="U392" s="8">
        <v>5</v>
      </c>
      <c r="V392" s="8">
        <v>5</v>
      </c>
      <c r="W392" s="8"/>
      <c r="X392" s="8">
        <f t="shared" ref="X392:X455" si="21">IF(SUM(O392:W392)=0,"",SUM(O392:W392))</f>
        <v>31</v>
      </c>
      <c r="Y392" s="39">
        <f t="shared" si="20"/>
        <v>3.875</v>
      </c>
      <c r="Z392" s="34">
        <v>1</v>
      </c>
      <c r="AA392" s="28"/>
      <c r="AB392" s="28">
        <f>+COUNTIFS(Causales[Causal Homologada],Causales[[#This Row],[Causal Homologada]])</f>
        <v>31</v>
      </c>
      <c r="AC392" s="28"/>
      <c r="AD392" s="28">
        <f>+COUNTIFS(Causales[Causal Homologada],Causales[[#This Row],[Causal Homologada]],Causales[Ranking],1,Causales[Dinámica],Causales[[#This Row],[Dinámica]])</f>
        <v>10</v>
      </c>
      <c r="AE392" s="28">
        <f>+COUNTIFS(Causales[Causal Homologada],Causales[[#This Row],[Causal Homologada]],Causales[Ranking],2,Causales[Dinámica],Causales[[#This Row],[Dinámica]])</f>
        <v>9</v>
      </c>
      <c r="AF392" s="28">
        <f>+Causales[[#This Row],[Conteo Rank]]*1+Causales[[#This Row],[Conteo Rank2]]*0.5</f>
        <v>14.5</v>
      </c>
      <c r="AG392" s="28">
        <f>+Causales[[#This Row],[Conteo Rank 1+2]]*0.8+Causales[[#This Row],[Puntaje Total]]*0.2</f>
        <v>17.8</v>
      </c>
      <c r="AH392" s="28">
        <f>+_xlfn.PERCENTRANK.INC(Causales[Puntaje Ponderado],Causales[[#This Row],[Puntaje Ponderado]],3)</f>
        <v>0.995</v>
      </c>
      <c r="AI392" s="49" t="str">
        <f>+VLOOKUP(M392,Homolgacion9[[Causal Homologada]:[Driver]],2,0)</f>
        <v>Manejo y uso insustentable de las tierras forestales</v>
      </c>
      <c r="AJ392" s="2" t="str">
        <f t="shared" si="19"/>
        <v>Muy Alta</v>
      </c>
    </row>
    <row r="393" spans="2:36" x14ac:dyDescent="0.2">
      <c r="B393" s="1" t="s">
        <v>45</v>
      </c>
      <c r="C393" s="1" t="s">
        <v>37</v>
      </c>
      <c r="D393" s="1" t="str">
        <f>+VLOOKUP(F393,'DIV REGIONAL'!$F$4:$H$37,2,0)</f>
        <v>SUROESTE</v>
      </c>
      <c r="E393" s="1" t="str">
        <f>+VLOOKUP(F393,'DIV REGIONAL'!$F$4:$H$37,3,0)</f>
        <v>VII. EL VALLE</v>
      </c>
      <c r="F393" s="1" t="s">
        <v>225</v>
      </c>
      <c r="G393" s="2">
        <v>2</v>
      </c>
      <c r="H393" s="1" t="s">
        <v>54</v>
      </c>
      <c r="I393" s="46" t="s">
        <v>866</v>
      </c>
      <c r="J393" s="2">
        <v>8</v>
      </c>
      <c r="K393" s="1" t="s">
        <v>15</v>
      </c>
      <c r="L393" s="1" t="s">
        <v>16</v>
      </c>
      <c r="M393" s="10" t="str">
        <f>+VLOOKUP(L393,Homolgacion9[[Causal]:[Causal Homologada]],2,0)</f>
        <v>Debilidad en la Institucionalidad Forestal</v>
      </c>
      <c r="N393" s="47" t="str">
        <f>+Causales[[#This Row],[Provincia]]&amp;Causales[[#This Row],[Dinámica]]&amp;Causales[[#This Row],[Causal Homologada]]</f>
        <v>San JuanCausas IndirectasDebilidad en la Institucionalidad Forestal</v>
      </c>
      <c r="O393" s="8">
        <v>5</v>
      </c>
      <c r="P393" s="8">
        <v>5</v>
      </c>
      <c r="Q393" s="8">
        <v>5</v>
      </c>
      <c r="R393" s="8">
        <v>5</v>
      </c>
      <c r="S393" s="8">
        <v>4</v>
      </c>
      <c r="T393" s="8">
        <v>4</v>
      </c>
      <c r="U393" s="8">
        <v>4</v>
      </c>
      <c r="V393" s="8">
        <v>4</v>
      </c>
      <c r="W393" s="8"/>
      <c r="X393" s="8">
        <f t="shared" si="21"/>
        <v>36</v>
      </c>
      <c r="Y393" s="39">
        <f t="shared" si="20"/>
        <v>4.5</v>
      </c>
      <c r="Z393" s="35">
        <v>1</v>
      </c>
      <c r="AA393" s="28"/>
      <c r="AB393" s="28">
        <f>+COUNTIFS(Causales[Causal Homologada],Causales[[#This Row],[Causal Homologada]])</f>
        <v>37</v>
      </c>
      <c r="AC393" s="28"/>
      <c r="AD393" s="28">
        <f>+COUNTIFS(Causales[Causal Homologada],Causales[[#This Row],[Causal Homologada]],Causales[Ranking],1,Causales[Dinámica],Causales[[#This Row],[Dinámica]])</f>
        <v>8</v>
      </c>
      <c r="AE393" s="28">
        <f>+COUNTIFS(Causales[Causal Homologada],Causales[[#This Row],[Causal Homologada]],Causales[Ranking],2,Causales[Dinámica],Causales[[#This Row],[Dinámica]])</f>
        <v>4</v>
      </c>
      <c r="AF393" s="28">
        <f>+Causales[[#This Row],[Conteo Rank]]*1+Causales[[#This Row],[Conteo Rank2]]*0.5</f>
        <v>10</v>
      </c>
      <c r="AG393" s="28">
        <f>+Causales[[#This Row],[Conteo Rank 1+2]]*0.8+Causales[[#This Row],[Puntaje Total]]*0.2</f>
        <v>15.2</v>
      </c>
      <c r="AH393" s="28">
        <f>+_xlfn.PERCENTRANK.INC(Causales[Puntaje Ponderado],Causales[[#This Row],[Puntaje Ponderado]],3)</f>
        <v>0.94</v>
      </c>
      <c r="AI393" s="49" t="str">
        <f>+VLOOKUP(M393,Homolgacion9[[Causal Homologada]:[Driver]],2,0)</f>
        <v>Debilidad institucional para la gestión forestal y ausencia de ley sectorial forestal y otras leyes asociadas a la gestión del sector</v>
      </c>
      <c r="AJ393" s="2" t="str">
        <f t="shared" ref="AJ393:AJ456" si="22">+IF(AH393&lt;=$AO$12,$AM$12,IF(AH393&lt;=$AO$11,$AM$11,IF(AH393&lt;=$AO$10,$AM$10,IF(AH393&lt;=$AO$9,$AM$9,$AM$8))))</f>
        <v>Muy Alta</v>
      </c>
    </row>
    <row r="394" spans="2:36" x14ac:dyDescent="0.2">
      <c r="B394" s="1" t="s">
        <v>45</v>
      </c>
      <c r="C394" s="1" t="s">
        <v>37</v>
      </c>
      <c r="D394" s="1" t="str">
        <f>+VLOOKUP(F394,'DIV REGIONAL'!$F$4:$H$37,2,0)</f>
        <v>SUROESTE</v>
      </c>
      <c r="E394" s="1" t="str">
        <f>+VLOOKUP(F394,'DIV REGIONAL'!$F$4:$H$37,3,0)</f>
        <v>VII. EL VALLE</v>
      </c>
      <c r="F394" s="1" t="s">
        <v>225</v>
      </c>
      <c r="G394" s="2">
        <v>2</v>
      </c>
      <c r="H394" s="1" t="s">
        <v>54</v>
      </c>
      <c r="I394" s="46" t="s">
        <v>866</v>
      </c>
      <c r="J394" s="2">
        <v>8</v>
      </c>
      <c r="K394" s="1" t="s">
        <v>15</v>
      </c>
      <c r="L394" s="1" t="s">
        <v>17</v>
      </c>
      <c r="M394" s="10" t="str">
        <f>+VLOOKUP(L394,Homolgacion9[[Causal]:[Causal Homologada]],2,0)</f>
        <v>Debilidad en las Políticas Públicas</v>
      </c>
      <c r="N394" s="47" t="str">
        <f>+Causales[[#This Row],[Provincia]]&amp;Causales[[#This Row],[Dinámica]]&amp;Causales[[#This Row],[Causal Homologada]]</f>
        <v>San JuanCausas IndirectasDebilidad en las Políticas Públicas</v>
      </c>
      <c r="O394" s="8">
        <v>4</v>
      </c>
      <c r="P394" s="8">
        <v>4</v>
      </c>
      <c r="Q394" s="8">
        <v>3</v>
      </c>
      <c r="R394" s="8">
        <v>5</v>
      </c>
      <c r="S394" s="8">
        <v>5</v>
      </c>
      <c r="T394" s="8">
        <v>5</v>
      </c>
      <c r="U394" s="8">
        <v>5</v>
      </c>
      <c r="V394" s="8">
        <v>5</v>
      </c>
      <c r="W394" s="8"/>
      <c r="X394" s="8">
        <f t="shared" si="21"/>
        <v>36</v>
      </c>
      <c r="Y394" s="39">
        <f t="shared" si="20"/>
        <v>4.5</v>
      </c>
      <c r="Z394" s="35">
        <v>1</v>
      </c>
      <c r="AA394" s="28"/>
      <c r="AB394" s="28">
        <f>+COUNTIFS(Causales[Causal Homologada],Causales[[#This Row],[Causal Homologada]])</f>
        <v>50</v>
      </c>
      <c r="AC394" s="28"/>
      <c r="AD394" s="28">
        <f>+COUNTIFS(Causales[Causal Homologada],Causales[[#This Row],[Causal Homologada]],Causales[Ranking],1,Causales[Dinámica],Causales[[#This Row],[Dinámica]])</f>
        <v>8</v>
      </c>
      <c r="AE394" s="28">
        <f>+COUNTIFS(Causales[Causal Homologada],Causales[[#This Row],[Causal Homologada]],Causales[Ranking],2,Causales[Dinámica],Causales[[#This Row],[Dinámica]])</f>
        <v>8</v>
      </c>
      <c r="AF394" s="28">
        <f>+Causales[[#This Row],[Conteo Rank]]*1+Causales[[#This Row],[Conteo Rank2]]*0.5</f>
        <v>12</v>
      </c>
      <c r="AG394" s="28">
        <f>+Causales[[#This Row],[Conteo Rank 1+2]]*0.8+Causales[[#This Row],[Puntaje Total]]*0.2</f>
        <v>16.8</v>
      </c>
      <c r="AH394" s="28">
        <f>+_xlfn.PERCENTRANK.INC(Causales[Puntaje Ponderado],Causales[[#This Row],[Puntaje Ponderado]],3)</f>
        <v>0.97799999999999998</v>
      </c>
      <c r="AI394" s="49" t="str">
        <f>+VLOOKUP(M394,Homolgacion9[[Causal Homologada]:[Driver]],2,0)</f>
        <v>Debilidad institucional para la gestión forestal y ausencia de ley sectorial forestal y otras leyes asociadas a la gestión del sector</v>
      </c>
      <c r="AJ394" s="2" t="str">
        <f t="shared" si="22"/>
        <v>Muy Alta</v>
      </c>
    </row>
    <row r="395" spans="2:36" x14ac:dyDescent="0.2">
      <c r="B395" s="1" t="s">
        <v>45</v>
      </c>
      <c r="C395" s="1" t="s">
        <v>37</v>
      </c>
      <c r="D395" s="1" t="str">
        <f>+VLOOKUP(F395,'DIV REGIONAL'!$F$4:$H$37,2,0)</f>
        <v>SUROESTE</v>
      </c>
      <c r="E395" s="1" t="str">
        <f>+VLOOKUP(F395,'DIV REGIONAL'!$F$4:$H$37,3,0)</f>
        <v>VII. EL VALLE</v>
      </c>
      <c r="F395" s="1" t="s">
        <v>225</v>
      </c>
      <c r="G395" s="2">
        <v>2</v>
      </c>
      <c r="H395" s="1" t="s">
        <v>54</v>
      </c>
      <c r="I395" s="46" t="s">
        <v>866</v>
      </c>
      <c r="J395" s="2">
        <v>8</v>
      </c>
      <c r="K395" s="1" t="s">
        <v>15</v>
      </c>
      <c r="L395" s="1" t="s">
        <v>18</v>
      </c>
      <c r="M395" s="10" t="str">
        <f>+VLOOKUP(L395,Homolgacion9[[Causal]:[Causal Homologada]],2,0)</f>
        <v>Turismo: Expansión del área turística</v>
      </c>
      <c r="N395" s="47" t="str">
        <f>+Causales[[#This Row],[Provincia]]&amp;Causales[[#This Row],[Dinámica]]&amp;Causales[[#This Row],[Causal Homologada]]</f>
        <v>San JuanCausas IndirectasTurismo: Expansión del área turística</v>
      </c>
      <c r="O395" s="8">
        <v>2</v>
      </c>
      <c r="P395" s="8">
        <v>3</v>
      </c>
      <c r="Q395" s="8">
        <v>1</v>
      </c>
      <c r="R395" s="8">
        <v>1</v>
      </c>
      <c r="S395" s="8">
        <v>1</v>
      </c>
      <c r="T395" s="8">
        <v>1</v>
      </c>
      <c r="U395" s="8">
        <v>1</v>
      </c>
      <c r="V395" s="8">
        <v>1</v>
      </c>
      <c r="W395" s="8"/>
      <c r="X395" s="8">
        <f t="shared" si="21"/>
        <v>11</v>
      </c>
      <c r="Y395" s="39">
        <f t="shared" si="20"/>
        <v>1.375</v>
      </c>
      <c r="Z395" s="35">
        <v>3</v>
      </c>
      <c r="AA395" s="28"/>
      <c r="AB395" s="28">
        <f>+COUNTIFS(Causales[Causal Homologada],Causales[[#This Row],[Causal Homologada]])</f>
        <v>30</v>
      </c>
      <c r="AC395" s="28"/>
      <c r="AD395" s="28">
        <f>+COUNTIFS(Causales[Causal Homologada],Causales[[#This Row],[Causal Homologada]],Causales[Ranking],1,Causales[Dinámica],Causales[[#This Row],[Dinámica]])</f>
        <v>0</v>
      </c>
      <c r="AE395" s="28">
        <f>+COUNTIFS(Causales[Causal Homologada],Causales[[#This Row],[Causal Homologada]],Causales[Ranking],2,Causales[Dinámica],Causales[[#This Row],[Dinámica]])</f>
        <v>3</v>
      </c>
      <c r="AF395" s="28">
        <f>+Causales[[#This Row],[Conteo Rank]]*1+Causales[[#This Row],[Conteo Rank2]]*0.5</f>
        <v>1.5</v>
      </c>
      <c r="AG395" s="28">
        <f>+Causales[[#This Row],[Conteo Rank 1+2]]*0.8+Causales[[#This Row],[Puntaje Total]]*0.2</f>
        <v>3.4000000000000004</v>
      </c>
      <c r="AH395" s="28">
        <f>+_xlfn.PERCENTRANK.INC(Causales[Puntaje Ponderado],Causales[[#This Row],[Puntaje Ponderado]],3)</f>
        <v>0.106</v>
      </c>
      <c r="AI395" s="49" t="str">
        <f>+VLOOKUP(M395,Homolgacion9[[Causal Homologada]:[Driver]],2,0)</f>
        <v>Expansión de infraestructura productiva de tipo urbana, vial e industrial</v>
      </c>
      <c r="AJ395" s="2" t="str">
        <f t="shared" si="22"/>
        <v>Muy Baja</v>
      </c>
    </row>
    <row r="396" spans="2:36" x14ac:dyDescent="0.2">
      <c r="B396" s="1" t="s">
        <v>45</v>
      </c>
      <c r="C396" s="1" t="s">
        <v>37</v>
      </c>
      <c r="D396" s="1" t="str">
        <f>+VLOOKUP(F396,'DIV REGIONAL'!$F$4:$H$37,2,0)</f>
        <v>SUROESTE</v>
      </c>
      <c r="E396" s="1" t="str">
        <f>+VLOOKUP(F396,'DIV REGIONAL'!$F$4:$H$37,3,0)</f>
        <v>VII. EL VALLE</v>
      </c>
      <c r="F396" s="1" t="s">
        <v>225</v>
      </c>
      <c r="G396" s="2">
        <v>2</v>
      </c>
      <c r="H396" s="1" t="s">
        <v>54</v>
      </c>
      <c r="I396" s="46" t="s">
        <v>866</v>
      </c>
      <c r="J396" s="2">
        <v>8</v>
      </c>
      <c r="K396" s="1" t="s">
        <v>15</v>
      </c>
      <c r="L396" s="1" t="s">
        <v>19</v>
      </c>
      <c r="M396" s="10" t="str">
        <f>+VLOOKUP(L396,Homolgacion9[[Causal]:[Causal Homologada]],2,0)</f>
        <v>Informalidad Mercado Leña/Carbón</v>
      </c>
      <c r="N396" s="47" t="str">
        <f>+Causales[[#This Row],[Provincia]]&amp;Causales[[#This Row],[Dinámica]]&amp;Causales[[#This Row],[Causal Homologada]]</f>
        <v>San JuanCausas IndirectasInformalidad Mercado Leña/Carbón</v>
      </c>
      <c r="O396" s="8">
        <v>2</v>
      </c>
      <c r="P396" s="8">
        <v>3</v>
      </c>
      <c r="Q396" s="8">
        <v>4</v>
      </c>
      <c r="R396" s="8">
        <v>2</v>
      </c>
      <c r="S396" s="8">
        <v>5</v>
      </c>
      <c r="T396" s="8">
        <v>5</v>
      </c>
      <c r="U396" s="8">
        <v>5</v>
      </c>
      <c r="V396" s="8">
        <v>5</v>
      </c>
      <c r="W396" s="8"/>
      <c r="X396" s="8">
        <f t="shared" si="21"/>
        <v>31</v>
      </c>
      <c r="Y396" s="39">
        <f t="shared" si="20"/>
        <v>3.875</v>
      </c>
      <c r="Z396" s="35">
        <v>2</v>
      </c>
      <c r="AA396" s="28"/>
      <c r="AB396" s="28">
        <f>+COUNTIFS(Causales[Causal Homologada],Causales[[#This Row],[Causal Homologada]])</f>
        <v>29</v>
      </c>
      <c r="AC396" s="28"/>
      <c r="AD396" s="28">
        <f>+COUNTIFS(Causales[Causal Homologada],Causales[[#This Row],[Causal Homologada]],Causales[Ranking],1,Causales[Dinámica],Causales[[#This Row],[Dinámica]])</f>
        <v>5</v>
      </c>
      <c r="AE396" s="28">
        <f>+COUNTIFS(Causales[Causal Homologada],Causales[[#This Row],[Causal Homologada]],Causales[Ranking],2,Causales[Dinámica],Causales[[#This Row],[Dinámica]])</f>
        <v>8</v>
      </c>
      <c r="AF396" s="28">
        <f>+Causales[[#This Row],[Conteo Rank]]*1+Causales[[#This Row],[Conteo Rank2]]*0.5</f>
        <v>9</v>
      </c>
      <c r="AG396" s="28">
        <f>+Causales[[#This Row],[Conteo Rank 1+2]]*0.8+Causales[[#This Row],[Puntaje Total]]*0.2</f>
        <v>13.4</v>
      </c>
      <c r="AH396" s="28">
        <f>+_xlfn.PERCENTRANK.INC(Causales[Puntaje Ponderado],Causales[[#This Row],[Puntaje Ponderado]],3)</f>
        <v>0.78800000000000003</v>
      </c>
      <c r="AI396" s="49" t="str">
        <f>+VLOOKUP(M396,Homolgacion9[[Causal Homologada]:[Driver]],2,0)</f>
        <v>Manejo y uso insustentable de las tierras forestales</v>
      </c>
      <c r="AJ396" s="2" t="str">
        <f t="shared" si="22"/>
        <v>Alta</v>
      </c>
    </row>
    <row r="397" spans="2:36" x14ac:dyDescent="0.2">
      <c r="B397" s="6" t="s">
        <v>45</v>
      </c>
      <c r="C397" s="6" t="s">
        <v>37</v>
      </c>
      <c r="D397" s="6" t="str">
        <f>+VLOOKUP(F397,'DIV REGIONAL'!$F$4:$H$37,2,0)</f>
        <v>SUROESTE</v>
      </c>
      <c r="E397" s="6" t="str">
        <f>+VLOOKUP(F397,'DIV REGIONAL'!$F$4:$H$37,3,0)</f>
        <v>VI. ENRIQUILLO</v>
      </c>
      <c r="F397" s="6" t="s">
        <v>37</v>
      </c>
      <c r="G397" s="7">
        <v>3</v>
      </c>
      <c r="H397" s="6" t="s">
        <v>33</v>
      </c>
      <c r="I397" s="46" t="s">
        <v>867</v>
      </c>
      <c r="J397" s="7">
        <v>6.9999999999999991</v>
      </c>
      <c r="K397" s="6" t="s">
        <v>3</v>
      </c>
      <c r="L397" s="6" t="s">
        <v>4</v>
      </c>
      <c r="M397" s="10" t="str">
        <f>+VLOOKUP(L397,Homolgacion9[[Causal]:[Causal Homologada]],2,0)</f>
        <v>Agricultura Comercial</v>
      </c>
      <c r="N397" s="47" t="str">
        <f>+Causales[[#This Row],[Provincia]]&amp;Causales[[#This Row],[Dinámica]]&amp;Causales[[#This Row],[Causal Homologada]]</f>
        <v>BarahonaDeforestaciónAgricultura Comercial</v>
      </c>
      <c r="O397" s="7">
        <v>1</v>
      </c>
      <c r="P397" s="7">
        <v>3</v>
      </c>
      <c r="Q397" s="7">
        <v>3</v>
      </c>
      <c r="R397" s="7">
        <v>3</v>
      </c>
      <c r="S397" s="7">
        <v>2</v>
      </c>
      <c r="T397" s="7">
        <v>2</v>
      </c>
      <c r="U397" s="7">
        <v>2</v>
      </c>
      <c r="V397" s="7"/>
      <c r="W397" s="7"/>
      <c r="X397" s="7">
        <f t="shared" si="21"/>
        <v>16</v>
      </c>
      <c r="Y397" s="38">
        <f t="shared" ref="Y397:Y446" si="23">+IFERROR(X397/COUNT(O397:W397),"")</f>
        <v>2.2857142857142856</v>
      </c>
      <c r="Z397" s="32">
        <v>4</v>
      </c>
      <c r="AA397" s="28"/>
      <c r="AB397" s="28">
        <f>+COUNTIFS(Causales[Causal Homologada],Causales[[#This Row],[Causal Homologada]])</f>
        <v>30</v>
      </c>
      <c r="AC397" s="28"/>
      <c r="AD397" s="28">
        <f>+COUNTIFS(Causales[Causal Homologada],Causales[[#This Row],[Causal Homologada]],Causales[Ranking],1,Causales[Dinámica],Causales[[#This Row],[Dinámica]])</f>
        <v>7</v>
      </c>
      <c r="AE397" s="28">
        <f>+COUNTIFS(Causales[Causal Homologada],Causales[[#This Row],[Causal Homologada]],Causales[Ranking],2,Causales[Dinámica],Causales[[#This Row],[Dinámica]])</f>
        <v>9</v>
      </c>
      <c r="AF397" s="28">
        <f>+Causales[[#This Row],[Conteo Rank]]*1+Causales[[#This Row],[Conteo Rank2]]*0.5</f>
        <v>11.5</v>
      </c>
      <c r="AG397" s="28">
        <f>+Causales[[#This Row],[Conteo Rank 1+2]]*0.8+Causales[[#This Row],[Puntaje Total]]*0.2</f>
        <v>12.400000000000002</v>
      </c>
      <c r="AH397" s="28">
        <f>+_xlfn.PERCENTRANK.INC(Causales[Puntaje Ponderado],Causales[[#This Row],[Puntaje Ponderado]],3)</f>
        <v>0.67</v>
      </c>
      <c r="AI397" s="49" t="str">
        <f>+VLOOKUP(M397,Homolgacion9[[Causal Homologada]:[Driver]],2,0)</f>
        <v>Manejo y uso insustentable de las tierras para producción agrícola</v>
      </c>
      <c r="AJ397" s="2" t="str">
        <f t="shared" si="22"/>
        <v>Alta</v>
      </c>
    </row>
    <row r="398" spans="2:36" x14ac:dyDescent="0.2">
      <c r="B398" s="1" t="s">
        <v>45</v>
      </c>
      <c r="C398" s="1" t="s">
        <v>37</v>
      </c>
      <c r="D398" s="1" t="str">
        <f>+VLOOKUP(F398,'DIV REGIONAL'!$F$4:$H$37,2,0)</f>
        <v>SUROESTE</v>
      </c>
      <c r="E398" s="1" t="str">
        <f>+VLOOKUP(F398,'DIV REGIONAL'!$F$4:$H$37,3,0)</f>
        <v>VI. ENRIQUILLO</v>
      </c>
      <c r="F398" s="1" t="s">
        <v>37</v>
      </c>
      <c r="G398" s="2">
        <v>3</v>
      </c>
      <c r="H398" s="1" t="s">
        <v>33</v>
      </c>
      <c r="I398" s="46" t="s">
        <v>867</v>
      </c>
      <c r="J398" s="2">
        <v>6.9999999999999991</v>
      </c>
      <c r="K398" s="1" t="s">
        <v>3</v>
      </c>
      <c r="L398" s="1" t="s">
        <v>5</v>
      </c>
      <c r="M398" s="10" t="str">
        <f>+VLOOKUP(L398,Homolgacion9[[Causal]:[Causal Homologada]],2,0)</f>
        <v>Agricultura migratoria/subsistencia</v>
      </c>
      <c r="N398" s="47" t="str">
        <f>+Causales[[#This Row],[Provincia]]&amp;Causales[[#This Row],[Dinámica]]&amp;Causales[[#This Row],[Causal Homologada]]</f>
        <v>BarahonaDeforestaciónAgricultura migratoria/subsistencia</v>
      </c>
      <c r="O398" s="8">
        <v>2</v>
      </c>
      <c r="P398" s="8">
        <v>3</v>
      </c>
      <c r="Q398" s="8">
        <v>3</v>
      </c>
      <c r="R398" s="8">
        <v>3</v>
      </c>
      <c r="S398" s="8">
        <v>4</v>
      </c>
      <c r="T398" s="8">
        <v>4</v>
      </c>
      <c r="U398" s="8">
        <v>4</v>
      </c>
      <c r="V398" s="8"/>
      <c r="W398" s="8"/>
      <c r="X398" s="8">
        <f t="shared" si="21"/>
        <v>23</v>
      </c>
      <c r="Y398" s="39">
        <f t="shared" si="23"/>
        <v>3.2857142857142856</v>
      </c>
      <c r="Z398" s="34">
        <v>2</v>
      </c>
      <c r="AA398" s="28"/>
      <c r="AB398" s="28">
        <f>+COUNTIFS(Causales[Causal Homologada],Causales[[#This Row],[Causal Homologada]])</f>
        <v>37</v>
      </c>
      <c r="AC398" s="28"/>
      <c r="AD398" s="28">
        <f>+COUNTIFS(Causales[Causal Homologada],Causales[[#This Row],[Causal Homologada]],Causales[Ranking],1,Causales[Dinámica],Causales[[#This Row],[Dinámica]])</f>
        <v>3</v>
      </c>
      <c r="AE398" s="28">
        <f>+COUNTIFS(Causales[Causal Homologada],Causales[[#This Row],[Causal Homologada]],Causales[Ranking],2,Causales[Dinámica],Causales[[#This Row],[Dinámica]])</f>
        <v>11</v>
      </c>
      <c r="AF398" s="28">
        <f>+Causales[[#This Row],[Conteo Rank]]*1+Causales[[#This Row],[Conteo Rank2]]*0.5</f>
        <v>8.5</v>
      </c>
      <c r="AG398" s="28">
        <f>+Causales[[#This Row],[Conteo Rank 1+2]]*0.8+Causales[[#This Row],[Puntaje Total]]*0.2</f>
        <v>11.400000000000002</v>
      </c>
      <c r="AH398" s="28">
        <f>+_xlfn.PERCENTRANK.INC(Causales[Puntaje Ponderado],Causales[[#This Row],[Puntaje Ponderado]],3)</f>
        <v>0.58099999999999996</v>
      </c>
      <c r="AI398" s="49" t="str">
        <f>+VLOOKUP(M398,Homolgacion9[[Causal Homologada]:[Driver]],2,0)</f>
        <v>Manejo y uso insustentable de las tierras para producción agrícola</v>
      </c>
      <c r="AJ398" s="2" t="str">
        <f t="shared" si="22"/>
        <v>Media</v>
      </c>
    </row>
    <row r="399" spans="2:36" x14ac:dyDescent="0.2">
      <c r="B399" s="1" t="s">
        <v>45</v>
      </c>
      <c r="C399" s="1" t="s">
        <v>37</v>
      </c>
      <c r="D399" s="1" t="str">
        <f>+VLOOKUP(F399,'DIV REGIONAL'!$F$4:$H$37,2,0)</f>
        <v>SUROESTE</v>
      </c>
      <c r="E399" s="1" t="str">
        <f>+VLOOKUP(F399,'DIV REGIONAL'!$F$4:$H$37,3,0)</f>
        <v>VI. ENRIQUILLO</v>
      </c>
      <c r="F399" s="1" t="s">
        <v>37</v>
      </c>
      <c r="G399" s="2">
        <v>3</v>
      </c>
      <c r="H399" s="1" t="s">
        <v>33</v>
      </c>
      <c r="I399" s="46" t="s">
        <v>867</v>
      </c>
      <c r="J399" s="2">
        <v>6.9999999999999991</v>
      </c>
      <c r="K399" s="1" t="s">
        <v>3</v>
      </c>
      <c r="L399" s="1" t="s">
        <v>6</v>
      </c>
      <c r="M399" s="10" t="str">
        <f>+VLOOKUP(L399,Homolgacion9[[Causal]:[Causal Homologada]],2,0)</f>
        <v xml:space="preserve">Tala Ilegal de Bosque Natural </v>
      </c>
      <c r="N399" s="47" t="str">
        <f>+Causales[[#This Row],[Provincia]]&amp;Causales[[#This Row],[Dinámica]]&amp;Causales[[#This Row],[Causal Homologada]]</f>
        <v xml:space="preserve">BarahonaDeforestaciónTala Ilegal de Bosque Natural </v>
      </c>
      <c r="O399" s="8">
        <v>2</v>
      </c>
      <c r="P399" s="8">
        <v>2</v>
      </c>
      <c r="Q399" s="8">
        <v>2</v>
      </c>
      <c r="R399" s="8">
        <v>3</v>
      </c>
      <c r="S399" s="8">
        <v>3</v>
      </c>
      <c r="T399" s="8">
        <v>3</v>
      </c>
      <c r="U399" s="8">
        <v>3</v>
      </c>
      <c r="V399" s="8"/>
      <c r="W399" s="8"/>
      <c r="X399" s="8">
        <f t="shared" si="21"/>
        <v>18</v>
      </c>
      <c r="Y399" s="39">
        <f t="shared" si="23"/>
        <v>2.5714285714285716</v>
      </c>
      <c r="Z399" s="34">
        <v>3</v>
      </c>
      <c r="AA399" s="28"/>
      <c r="AB399" s="28">
        <f>+COUNTIFS(Causales[Causal Homologada],Causales[[#This Row],[Causal Homologada]])</f>
        <v>34</v>
      </c>
      <c r="AC399" s="28"/>
      <c r="AD399" s="28">
        <f>+COUNTIFS(Causales[Causal Homologada],Causales[[#This Row],[Causal Homologada]],Causales[Ranking],1,Causales[Dinámica],Causales[[#This Row],[Dinámica]])</f>
        <v>10</v>
      </c>
      <c r="AE399" s="28">
        <f>+COUNTIFS(Causales[Causal Homologada],Causales[[#This Row],[Causal Homologada]],Causales[Ranking],2,Causales[Dinámica],Causales[[#This Row],[Dinámica]])</f>
        <v>3</v>
      </c>
      <c r="AF399" s="28">
        <f>+Causales[[#This Row],[Conteo Rank]]*1+Causales[[#This Row],[Conteo Rank2]]*0.5</f>
        <v>11.5</v>
      </c>
      <c r="AG399" s="28">
        <f>+Causales[[#This Row],[Conteo Rank 1+2]]*0.8+Causales[[#This Row],[Puntaje Total]]*0.2</f>
        <v>12.8</v>
      </c>
      <c r="AH399" s="28">
        <f>+_xlfn.PERCENTRANK.INC(Causales[Puntaje Ponderado],Causales[[#This Row],[Puntaje Ponderado]],3)</f>
        <v>0.69299999999999995</v>
      </c>
      <c r="AI399" s="49" t="str">
        <f>+VLOOKUP(M399,Homolgacion9[[Causal Homologada]:[Driver]],2,0)</f>
        <v>Manejo y uso insustentable de las tierras forestales</v>
      </c>
      <c r="AJ399" s="2" t="str">
        <f t="shared" si="22"/>
        <v>Alta</v>
      </c>
    </row>
    <row r="400" spans="2:36" x14ac:dyDescent="0.2">
      <c r="B400" s="1" t="s">
        <v>45</v>
      </c>
      <c r="C400" s="1" t="s">
        <v>37</v>
      </c>
      <c r="D400" s="1" t="str">
        <f>+VLOOKUP(F400,'DIV REGIONAL'!$F$4:$H$37,2,0)</f>
        <v>SUROESTE</v>
      </c>
      <c r="E400" s="1" t="str">
        <f>+VLOOKUP(F400,'DIV REGIONAL'!$F$4:$H$37,3,0)</f>
        <v>VI. ENRIQUILLO</v>
      </c>
      <c r="F400" s="1" t="s">
        <v>37</v>
      </c>
      <c r="G400" s="2">
        <v>3</v>
      </c>
      <c r="H400" s="1" t="s">
        <v>33</v>
      </c>
      <c r="I400" s="46" t="s">
        <v>867</v>
      </c>
      <c r="J400" s="2">
        <v>6.9999999999999991</v>
      </c>
      <c r="K400" s="1" t="s">
        <v>3</v>
      </c>
      <c r="L400" s="1" t="s">
        <v>7</v>
      </c>
      <c r="M400" s="10" t="str">
        <f>+VLOOKUP(L400,Homolgacion9[[Causal]:[Causal Homologada]],2,0)</f>
        <v>Infraestructura</v>
      </c>
      <c r="N400" s="47" t="str">
        <f>+Causales[[#This Row],[Provincia]]&amp;Causales[[#This Row],[Dinámica]]&amp;Causales[[#This Row],[Causal Homologada]]</f>
        <v>BarahonaDeforestaciónInfraestructura</v>
      </c>
      <c r="O400" s="8">
        <v>2</v>
      </c>
      <c r="P400" s="8">
        <v>1</v>
      </c>
      <c r="Q400" s="8">
        <v>1</v>
      </c>
      <c r="R400" s="8">
        <v>1</v>
      </c>
      <c r="S400" s="8">
        <v>1</v>
      </c>
      <c r="T400" s="8">
        <v>1</v>
      </c>
      <c r="U400" s="8">
        <v>1</v>
      </c>
      <c r="V400" s="8"/>
      <c r="W400" s="8"/>
      <c r="X400" s="8">
        <f t="shared" si="21"/>
        <v>8</v>
      </c>
      <c r="Y400" s="39">
        <f t="shared" si="23"/>
        <v>1.1428571428571428</v>
      </c>
      <c r="Z400" s="34">
        <v>8</v>
      </c>
      <c r="AA400" s="28"/>
      <c r="AB400" s="28">
        <f>+COUNTIFS(Causales[Causal Homologada],Causales[[#This Row],[Causal Homologada]])</f>
        <v>27</v>
      </c>
      <c r="AC400" s="28"/>
      <c r="AD400" s="28">
        <f>+COUNTIFS(Causales[Causal Homologada],Causales[[#This Row],[Causal Homologada]],Causales[Ranking],1,Causales[Dinámica],Causales[[#This Row],[Dinámica]])</f>
        <v>0</v>
      </c>
      <c r="AE400" s="28">
        <f>+COUNTIFS(Causales[Causal Homologada],Causales[[#This Row],[Causal Homologada]],Causales[Ranking],2,Causales[Dinámica],Causales[[#This Row],[Dinámica]])</f>
        <v>1</v>
      </c>
      <c r="AF400" s="28">
        <f>+Causales[[#This Row],[Conteo Rank]]*1+Causales[[#This Row],[Conteo Rank2]]*0.5</f>
        <v>0.5</v>
      </c>
      <c r="AG400" s="28">
        <f>+Causales[[#This Row],[Conteo Rank 1+2]]*0.8+Causales[[#This Row],[Puntaje Total]]*0.2</f>
        <v>2</v>
      </c>
      <c r="AH400" s="28">
        <f>+_xlfn.PERCENTRANK.INC(Causales[Puntaje Ponderado],Causales[[#This Row],[Puntaje Ponderado]],3)</f>
        <v>2.5999999999999999E-2</v>
      </c>
      <c r="AI400" s="49" t="str">
        <f>+VLOOKUP(M400,Homolgacion9[[Causal Homologada]:[Driver]],2,0)</f>
        <v>Expansión de infraestructura productiva de tipo urbana, vial e industrial</v>
      </c>
      <c r="AJ400" s="2" t="str">
        <f t="shared" si="22"/>
        <v>Muy Baja</v>
      </c>
    </row>
    <row r="401" spans="2:36" x14ac:dyDescent="0.2">
      <c r="B401" s="1" t="s">
        <v>45</v>
      </c>
      <c r="C401" s="1" t="s">
        <v>37</v>
      </c>
      <c r="D401" s="1" t="str">
        <f>+VLOOKUP(F401,'DIV REGIONAL'!$F$4:$H$37,2,0)</f>
        <v>SUROESTE</v>
      </c>
      <c r="E401" s="1" t="str">
        <f>+VLOOKUP(F401,'DIV REGIONAL'!$F$4:$H$37,3,0)</f>
        <v>VI. ENRIQUILLO</v>
      </c>
      <c r="F401" s="1" t="s">
        <v>37</v>
      </c>
      <c r="G401" s="2">
        <v>3</v>
      </c>
      <c r="H401" s="1" t="s">
        <v>33</v>
      </c>
      <c r="I401" s="46" t="s">
        <v>867</v>
      </c>
      <c r="J401" s="2">
        <v>6.9999999999999991</v>
      </c>
      <c r="K401" s="1" t="s">
        <v>3</v>
      </c>
      <c r="L401" s="1" t="s">
        <v>61</v>
      </c>
      <c r="M401" s="10" t="str">
        <f>+VLOOKUP(L401,Homolgacion9[[Causal]:[Causal Homologada]],2,0)</f>
        <v>Minería a cielo abierto</v>
      </c>
      <c r="N401" s="47" t="str">
        <f>+Causales[[#This Row],[Provincia]]&amp;Causales[[#This Row],[Dinámica]]&amp;Causales[[#This Row],[Causal Homologada]]</f>
        <v>BarahonaDeforestaciónMinería a cielo abierto</v>
      </c>
      <c r="O401" s="8">
        <v>1</v>
      </c>
      <c r="P401" s="8">
        <v>3</v>
      </c>
      <c r="Q401" s="8">
        <v>3</v>
      </c>
      <c r="R401" s="8">
        <v>1</v>
      </c>
      <c r="S401" s="8">
        <v>2</v>
      </c>
      <c r="T401" s="8">
        <v>2</v>
      </c>
      <c r="U401" s="8">
        <v>2</v>
      </c>
      <c r="V401" s="8"/>
      <c r="W401" s="8"/>
      <c r="X401" s="8">
        <f t="shared" si="21"/>
        <v>14</v>
      </c>
      <c r="Y401" s="39">
        <f t="shared" si="23"/>
        <v>2</v>
      </c>
      <c r="Z401" s="34">
        <v>6</v>
      </c>
      <c r="AA401" s="28"/>
      <c r="AB401" s="28">
        <f>+COUNTIFS(Causales[Causal Homologada],Causales[[#This Row],[Causal Homologada]])</f>
        <v>24</v>
      </c>
      <c r="AC401" s="28"/>
      <c r="AD401" s="28">
        <f>+COUNTIFS(Causales[Causal Homologada],Causales[[#This Row],[Causal Homologada]],Causales[Ranking],1,Causales[Dinámica],Causales[[#This Row],[Dinámica]])</f>
        <v>4</v>
      </c>
      <c r="AE401" s="28">
        <f>+COUNTIFS(Causales[Causal Homologada],Causales[[#This Row],[Causal Homologada]],Causales[Ranking],2,Causales[Dinámica],Causales[[#This Row],[Dinámica]])</f>
        <v>3</v>
      </c>
      <c r="AF401" s="28">
        <f>+Causales[[#This Row],[Conteo Rank]]*1+Causales[[#This Row],[Conteo Rank2]]*0.5</f>
        <v>5.5</v>
      </c>
      <c r="AG401" s="28">
        <f>+Causales[[#This Row],[Conteo Rank 1+2]]*0.8+Causales[[#This Row],[Puntaje Total]]*0.2</f>
        <v>7.2000000000000011</v>
      </c>
      <c r="AH401" s="28">
        <f>+_xlfn.PERCENTRANK.INC(Causales[Puntaje Ponderado],Causales[[#This Row],[Puntaje Ponderado]],3)</f>
        <v>0.34399999999999997</v>
      </c>
      <c r="AI401" s="49" t="str">
        <f>+VLOOKUP(M401,Homolgacion9[[Causal Homologada]:[Driver]],2,0)</f>
        <v>Minería a cielo abierto</v>
      </c>
      <c r="AJ401" s="2" t="str">
        <f t="shared" si="22"/>
        <v>Baja</v>
      </c>
    </row>
    <row r="402" spans="2:36" x14ac:dyDescent="0.2">
      <c r="B402" s="1" t="s">
        <v>45</v>
      </c>
      <c r="C402" s="1" t="s">
        <v>37</v>
      </c>
      <c r="D402" s="1" t="str">
        <f>+VLOOKUP(F402,'DIV REGIONAL'!$F$4:$H$37,2,0)</f>
        <v>SUROESTE</v>
      </c>
      <c r="E402" s="1" t="str">
        <f>+VLOOKUP(F402,'DIV REGIONAL'!$F$4:$H$37,3,0)</f>
        <v>VI. ENRIQUILLO</v>
      </c>
      <c r="F402" s="1" t="s">
        <v>37</v>
      </c>
      <c r="G402" s="2">
        <v>3</v>
      </c>
      <c r="H402" s="1" t="s">
        <v>33</v>
      </c>
      <c r="I402" s="46" t="s">
        <v>867</v>
      </c>
      <c r="J402" s="2">
        <v>6.9999999999999991</v>
      </c>
      <c r="K402" s="1" t="s">
        <v>15</v>
      </c>
      <c r="L402" s="1" t="s">
        <v>200</v>
      </c>
      <c r="M402" s="10" t="str">
        <f>+VLOOKUP(L402,Homolgacion9[[Causal]:[Causal Homologada]],2,0)</f>
        <v>Dinámica Migratoria</v>
      </c>
      <c r="N402" s="47" t="str">
        <f>+Causales[[#This Row],[Provincia]]&amp;Causales[[#This Row],[Dinámica]]&amp;Causales[[#This Row],[Causal Homologada]]</f>
        <v>BarahonaCausas IndirectasDinámica Migratoria</v>
      </c>
      <c r="O402" s="8">
        <v>2</v>
      </c>
      <c r="P402" s="8">
        <v>3</v>
      </c>
      <c r="Q402" s="8">
        <v>3</v>
      </c>
      <c r="R402" s="8">
        <v>5</v>
      </c>
      <c r="S402" s="8">
        <v>4</v>
      </c>
      <c r="T402" s="8">
        <v>4</v>
      </c>
      <c r="U402" s="8">
        <v>4</v>
      </c>
      <c r="V402" s="8"/>
      <c r="W402" s="8"/>
      <c r="X402" s="8">
        <f t="shared" si="21"/>
        <v>25</v>
      </c>
      <c r="Y402" s="39">
        <f t="shared" si="23"/>
        <v>3.5714285714285716</v>
      </c>
      <c r="Z402" s="34">
        <v>1</v>
      </c>
      <c r="AA402" s="28"/>
      <c r="AB402" s="28">
        <f>+COUNTIFS(Causales[Causal Homologada],Causales[[#This Row],[Causal Homologada]])</f>
        <v>21</v>
      </c>
      <c r="AC402" s="28"/>
      <c r="AD402" s="28">
        <f>+COUNTIFS(Causales[Causal Homologada],Causales[[#This Row],[Causal Homologada]],Causales[Ranking],1,Causales[Dinámica],Causales[[#This Row],[Dinámica]])</f>
        <v>6</v>
      </c>
      <c r="AE402" s="28">
        <f>+COUNTIFS(Causales[Causal Homologada],Causales[[#This Row],[Causal Homologada]],Causales[Ranking],2,Causales[Dinámica],Causales[[#This Row],[Dinámica]])</f>
        <v>3</v>
      </c>
      <c r="AF402" s="28">
        <f>+Causales[[#This Row],[Conteo Rank]]*1+Causales[[#This Row],[Conteo Rank2]]*0.5</f>
        <v>7.5</v>
      </c>
      <c r="AG402" s="28">
        <f>+Causales[[#This Row],[Conteo Rank 1+2]]*0.8+Causales[[#This Row],[Puntaje Total]]*0.2</f>
        <v>11</v>
      </c>
      <c r="AH402" s="28">
        <f>+_xlfn.PERCENTRANK.INC(Causales[Puntaje Ponderado],Causales[[#This Row],[Puntaje Ponderado]],3)</f>
        <v>0.52700000000000002</v>
      </c>
      <c r="AI402" s="49" t="str">
        <f>+VLOOKUP(M402,Homolgacion9[[Causal Homologada]:[Driver]],2,0)</f>
        <v>Insidencia sobre los Recursos Forestales debido a la elevada migración ilegal de origen internacional</v>
      </c>
      <c r="AJ402" s="2" t="str">
        <f t="shared" si="22"/>
        <v>Media</v>
      </c>
    </row>
    <row r="403" spans="2:36" x14ac:dyDescent="0.2">
      <c r="B403" s="1" t="s">
        <v>45</v>
      </c>
      <c r="C403" s="1" t="s">
        <v>37</v>
      </c>
      <c r="D403" s="1" t="str">
        <f>+VLOOKUP(F403,'DIV REGIONAL'!$F$4:$H$37,2,0)</f>
        <v>SUROESTE</v>
      </c>
      <c r="E403" s="1" t="str">
        <f>+VLOOKUP(F403,'DIV REGIONAL'!$F$4:$H$37,3,0)</f>
        <v>VI. ENRIQUILLO</v>
      </c>
      <c r="F403" s="1" t="s">
        <v>37</v>
      </c>
      <c r="G403" s="2">
        <v>3</v>
      </c>
      <c r="H403" s="1" t="s">
        <v>33</v>
      </c>
      <c r="I403" s="46" t="s">
        <v>867</v>
      </c>
      <c r="J403" s="2">
        <v>6.9999999999999991</v>
      </c>
      <c r="K403" s="1" t="s">
        <v>3</v>
      </c>
      <c r="L403" s="1" t="s">
        <v>113</v>
      </c>
      <c r="M403" s="10" t="str">
        <f>+VLOOKUP(L403,Homolgacion9[[Causal]:[Causal Homologada]],2,0)</f>
        <v>Incendios Alta Intensidad</v>
      </c>
      <c r="N403" s="47" t="str">
        <f>+Causales[[#This Row],[Provincia]]&amp;Causales[[#This Row],[Dinámica]]&amp;Causales[[#This Row],[Causal Homologada]]</f>
        <v>BarahonaDeforestaciónIncendios Alta Intensidad</v>
      </c>
      <c r="O403" s="8">
        <v>3</v>
      </c>
      <c r="P403" s="8">
        <v>2</v>
      </c>
      <c r="Q403" s="8">
        <v>2</v>
      </c>
      <c r="R403" s="8">
        <v>2</v>
      </c>
      <c r="S403" s="8">
        <v>2</v>
      </c>
      <c r="T403" s="8">
        <v>2</v>
      </c>
      <c r="U403" s="8">
        <v>2</v>
      </c>
      <c r="V403" s="8"/>
      <c r="W403" s="8"/>
      <c r="X403" s="8">
        <f t="shared" si="21"/>
        <v>15</v>
      </c>
      <c r="Y403" s="39">
        <f t="shared" si="23"/>
        <v>2.1428571428571428</v>
      </c>
      <c r="Z403" s="34">
        <v>5</v>
      </c>
      <c r="AA403" s="28"/>
      <c r="AB403" s="28">
        <f>+COUNTIFS(Causales[Causal Homologada],Causales[[#This Row],[Causal Homologada]])</f>
        <v>18</v>
      </c>
      <c r="AC403" s="28"/>
      <c r="AD403" s="28">
        <f>+COUNTIFS(Causales[Causal Homologada],Causales[[#This Row],[Causal Homologada]],Causales[Ranking],1,Causales[Dinámica],Causales[[#This Row],[Dinámica]])</f>
        <v>0</v>
      </c>
      <c r="AE403" s="28">
        <f>+COUNTIFS(Causales[Causal Homologada],Causales[[#This Row],[Causal Homologada]],Causales[Ranking],2,Causales[Dinámica],Causales[[#This Row],[Dinámica]])</f>
        <v>2</v>
      </c>
      <c r="AF403" s="28">
        <f>+Causales[[#This Row],[Conteo Rank]]*1+Causales[[#This Row],[Conteo Rank2]]*0.5</f>
        <v>1</v>
      </c>
      <c r="AG403" s="28">
        <f>+Causales[[#This Row],[Conteo Rank 1+2]]*0.8+Causales[[#This Row],[Puntaje Total]]*0.2</f>
        <v>3.8</v>
      </c>
      <c r="AH403" s="28">
        <f>+_xlfn.PERCENTRANK.INC(Causales[Puntaje Ponderado],Causales[[#This Row],[Puntaje Ponderado]],3)</f>
        <v>0.129</v>
      </c>
      <c r="AI403" s="49" t="str">
        <f>+VLOOKUP(M403,Homolgacion9[[Causal Homologada]:[Driver]],2,0)</f>
        <v>Incendios Forestales</v>
      </c>
      <c r="AJ403" s="2" t="str">
        <f t="shared" si="22"/>
        <v>Muy Baja</v>
      </c>
    </row>
    <row r="404" spans="2:36" x14ac:dyDescent="0.2">
      <c r="B404" s="1" t="s">
        <v>45</v>
      </c>
      <c r="C404" s="1" t="s">
        <v>37</v>
      </c>
      <c r="D404" s="1" t="str">
        <f>+VLOOKUP(F404,'DIV REGIONAL'!$F$4:$H$37,2,0)</f>
        <v>SUROESTE</v>
      </c>
      <c r="E404" s="1" t="str">
        <f>+VLOOKUP(F404,'DIV REGIONAL'!$F$4:$H$37,3,0)</f>
        <v>VI. ENRIQUILLO</v>
      </c>
      <c r="F404" s="1" t="s">
        <v>37</v>
      </c>
      <c r="G404" s="2">
        <v>3</v>
      </c>
      <c r="H404" s="1" t="s">
        <v>33</v>
      </c>
      <c r="I404" s="46" t="s">
        <v>867</v>
      </c>
      <c r="J404" s="2">
        <v>6.9999999999999991</v>
      </c>
      <c r="K404" s="1" t="s">
        <v>3</v>
      </c>
      <c r="L404" s="1" t="s">
        <v>112</v>
      </c>
      <c r="M404" s="10" t="str">
        <f>+VLOOKUP(L404,Homolgacion9[[Causal]:[Causal Homologada]],2,0)</f>
        <v>Ganadería Comercial</v>
      </c>
      <c r="N404" s="47" t="str">
        <f>+Causales[[#This Row],[Provincia]]&amp;Causales[[#This Row],[Dinámica]]&amp;Causales[[#This Row],[Causal Homologada]]</f>
        <v>BarahonaDeforestaciónGanadería Comercial</v>
      </c>
      <c r="O404" s="8">
        <v>2</v>
      </c>
      <c r="P404" s="8">
        <v>2</v>
      </c>
      <c r="Q404" s="8">
        <v>2</v>
      </c>
      <c r="R404" s="8">
        <v>1</v>
      </c>
      <c r="S404" s="8">
        <v>1</v>
      </c>
      <c r="T404" s="8">
        <v>1</v>
      </c>
      <c r="U404" s="8">
        <v>1</v>
      </c>
      <c r="V404" s="8"/>
      <c r="W404" s="8"/>
      <c r="X404" s="8">
        <f t="shared" si="21"/>
        <v>10</v>
      </c>
      <c r="Y404" s="39">
        <f t="shared" si="23"/>
        <v>1.4285714285714286</v>
      </c>
      <c r="Z404" s="34">
        <v>7</v>
      </c>
      <c r="AA404" s="28"/>
      <c r="AB404" s="28">
        <f>+COUNTIFS(Causales[Causal Homologada],Causales[[#This Row],[Causal Homologada]])</f>
        <v>28</v>
      </c>
      <c r="AC404" s="28"/>
      <c r="AD404" s="28">
        <f>+COUNTIFS(Causales[Causal Homologada],Causales[[#This Row],[Causal Homologada]],Causales[Ranking],1,Causales[Dinámica],Causales[[#This Row],[Dinámica]])</f>
        <v>11</v>
      </c>
      <c r="AE404" s="28">
        <f>+COUNTIFS(Causales[Causal Homologada],Causales[[#This Row],[Causal Homologada]],Causales[Ranking],2,Causales[Dinámica],Causales[[#This Row],[Dinámica]])</f>
        <v>3</v>
      </c>
      <c r="AF404" s="28">
        <f>+Causales[[#This Row],[Conteo Rank]]*1+Causales[[#This Row],[Conteo Rank2]]*0.5</f>
        <v>12.5</v>
      </c>
      <c r="AG404" s="28">
        <f>+Causales[[#This Row],[Conteo Rank 1+2]]*0.8+Causales[[#This Row],[Puntaje Total]]*0.2</f>
        <v>12</v>
      </c>
      <c r="AH404" s="28">
        <f>+_xlfn.PERCENTRANK.INC(Causales[Puntaje Ponderado],Causales[[#This Row],[Puntaje Ponderado]],3)</f>
        <v>0.621</v>
      </c>
      <c r="AI404" s="49" t="str">
        <f>+VLOOKUP(M404,Homolgacion9[[Causal Homologada]:[Driver]],2,0)</f>
        <v>Manejo y uso insustentable de las tierras para producción ganadera</v>
      </c>
      <c r="AJ404" s="2" t="str">
        <f t="shared" si="22"/>
        <v>Alta</v>
      </c>
    </row>
    <row r="405" spans="2:36" x14ac:dyDescent="0.2">
      <c r="B405" s="1" t="s">
        <v>45</v>
      </c>
      <c r="C405" s="1" t="s">
        <v>37</v>
      </c>
      <c r="D405" s="1" t="str">
        <f>+VLOOKUP(F405,'DIV REGIONAL'!$F$4:$H$37,2,0)</f>
        <v>SUROESTE</v>
      </c>
      <c r="E405" s="1" t="str">
        <f>+VLOOKUP(F405,'DIV REGIONAL'!$F$4:$H$37,3,0)</f>
        <v>VI. ENRIQUILLO</v>
      </c>
      <c r="F405" s="1" t="s">
        <v>37</v>
      </c>
      <c r="G405" s="2">
        <v>3</v>
      </c>
      <c r="H405" s="1" t="s">
        <v>33</v>
      </c>
      <c r="I405" s="46" t="s">
        <v>867</v>
      </c>
      <c r="J405" s="2">
        <v>6.9999999999999991</v>
      </c>
      <c r="K405" s="1" t="s">
        <v>10</v>
      </c>
      <c r="L405" s="1" t="s">
        <v>14</v>
      </c>
      <c r="M405" s="10" t="str">
        <f>+VLOOKUP(L405,Homolgacion9[[Causal]:[Causal Homologada]],2,0)</f>
        <v>Planes de Manejo mal gestionados/mal ejecutados</v>
      </c>
      <c r="N405" s="47" t="str">
        <f>+Causales[[#This Row],[Provincia]]&amp;Causales[[#This Row],[Dinámica]]&amp;Causales[[#This Row],[Causal Homologada]]</f>
        <v>BarahonaDegradaciónPlanes de Manejo mal gestionados/mal ejecutados</v>
      </c>
      <c r="O405" s="8">
        <v>2</v>
      </c>
      <c r="P405" s="8">
        <v>3</v>
      </c>
      <c r="Q405" s="8">
        <v>1</v>
      </c>
      <c r="R405" s="8">
        <v>2</v>
      </c>
      <c r="S405" s="8">
        <v>2</v>
      </c>
      <c r="T405" s="8">
        <v>2</v>
      </c>
      <c r="U405" s="8">
        <v>2</v>
      </c>
      <c r="V405" s="8"/>
      <c r="W405" s="8"/>
      <c r="X405" s="8">
        <f t="shared" si="21"/>
        <v>14</v>
      </c>
      <c r="Y405" s="39">
        <f t="shared" si="23"/>
        <v>2</v>
      </c>
      <c r="Z405" s="34">
        <v>1</v>
      </c>
      <c r="AA405" s="28"/>
      <c r="AB405" s="28">
        <f>+COUNTIFS(Causales[Causal Homologada],Causales[[#This Row],[Causal Homologada]])</f>
        <v>33</v>
      </c>
      <c r="AC405" s="28"/>
      <c r="AD405" s="28">
        <f>+COUNTIFS(Causales[Causal Homologada],Causales[[#This Row],[Causal Homologada]],Causales[Ranking],1,Causales[Dinámica],Causales[[#This Row],[Dinámica]])</f>
        <v>9</v>
      </c>
      <c r="AE405" s="28">
        <f>+COUNTIFS(Causales[Causal Homologada],Causales[[#This Row],[Causal Homologada]],Causales[Ranking],2,Causales[Dinámica],Causales[[#This Row],[Dinámica]])</f>
        <v>4</v>
      </c>
      <c r="AF405" s="28">
        <f>+Causales[[#This Row],[Conteo Rank]]*1+Causales[[#This Row],[Conteo Rank2]]*0.5</f>
        <v>11</v>
      </c>
      <c r="AG405" s="28">
        <f>+Causales[[#This Row],[Conteo Rank 1+2]]*0.8+Causales[[#This Row],[Puntaje Total]]*0.2</f>
        <v>11.600000000000001</v>
      </c>
      <c r="AH405" s="28">
        <f>+_xlfn.PERCENTRANK.INC(Causales[Puntaje Ponderado],Causales[[#This Row],[Puntaje Ponderado]],3)</f>
        <v>0.59799999999999998</v>
      </c>
      <c r="AI405" s="49" t="str">
        <f>+VLOOKUP(M405,Homolgacion9[[Causal Homologada]:[Driver]],2,0)</f>
        <v>Manejo y uso insustentable de las tierras forestales</v>
      </c>
      <c r="AJ405" s="2" t="str">
        <f t="shared" si="22"/>
        <v>Media</v>
      </c>
    </row>
    <row r="406" spans="2:36" x14ac:dyDescent="0.2">
      <c r="B406" s="1" t="s">
        <v>45</v>
      </c>
      <c r="C406" s="1" t="s">
        <v>37</v>
      </c>
      <c r="D406" s="1" t="str">
        <f>+VLOOKUP(F406,'DIV REGIONAL'!$F$4:$H$37,2,0)</f>
        <v>SUROESTE</v>
      </c>
      <c r="E406" s="1" t="str">
        <f>+VLOOKUP(F406,'DIV REGIONAL'!$F$4:$H$37,3,0)</f>
        <v>VI. ENRIQUILLO</v>
      </c>
      <c r="F406" s="1" t="s">
        <v>37</v>
      </c>
      <c r="G406" s="2">
        <v>3</v>
      </c>
      <c r="H406" s="1" t="s">
        <v>33</v>
      </c>
      <c r="I406" s="46" t="s">
        <v>867</v>
      </c>
      <c r="J406" s="2">
        <v>6.9999999999999991</v>
      </c>
      <c r="K406" s="1" t="s">
        <v>10</v>
      </c>
      <c r="L406" s="1" t="s">
        <v>11</v>
      </c>
      <c r="M406" s="10" t="str">
        <f>+VLOOKUP(L406,Homolgacion9[[Causal]:[Causal Homologada]],2,0)</f>
        <v>Incendios Mediana y Baja Intensidad</v>
      </c>
      <c r="N406" s="47" t="str">
        <f>+Causales[[#This Row],[Provincia]]&amp;Causales[[#This Row],[Dinámica]]&amp;Causales[[#This Row],[Causal Homologada]]</f>
        <v>BarahonaDegradaciónIncendios Mediana y Baja Intensidad</v>
      </c>
      <c r="O406" s="8">
        <v>2</v>
      </c>
      <c r="P406" s="8">
        <v>2</v>
      </c>
      <c r="Q406" s="8">
        <v>1</v>
      </c>
      <c r="R406" s="8">
        <v>1</v>
      </c>
      <c r="S406" s="8">
        <v>1</v>
      </c>
      <c r="T406" s="8">
        <v>1</v>
      </c>
      <c r="U406" s="8">
        <v>1</v>
      </c>
      <c r="V406" s="8"/>
      <c r="W406" s="8"/>
      <c r="X406" s="8">
        <f t="shared" si="21"/>
        <v>9</v>
      </c>
      <c r="Y406" s="39">
        <f t="shared" si="23"/>
        <v>1.2857142857142858</v>
      </c>
      <c r="Z406" s="34">
        <v>5</v>
      </c>
      <c r="AA406" s="28"/>
      <c r="AB406" s="28">
        <f>+COUNTIFS(Causales[Causal Homologada],Causales[[#This Row],[Causal Homologada]])</f>
        <v>30</v>
      </c>
      <c r="AC406" s="28"/>
      <c r="AD406" s="28">
        <f>+COUNTIFS(Causales[Causal Homologada],Causales[[#This Row],[Causal Homologada]],Causales[Ranking],1,Causales[Dinámica],Causales[[#This Row],[Dinámica]])</f>
        <v>1</v>
      </c>
      <c r="AE406" s="28">
        <f>+COUNTIFS(Causales[Causal Homologada],Causales[[#This Row],[Causal Homologada]],Causales[Ranking],2,Causales[Dinámica],Causales[[#This Row],[Dinámica]])</f>
        <v>7</v>
      </c>
      <c r="AF406" s="28">
        <f>+Causales[[#This Row],[Conteo Rank]]*1+Causales[[#This Row],[Conteo Rank2]]*0.5</f>
        <v>4.5</v>
      </c>
      <c r="AG406" s="28">
        <f>+Causales[[#This Row],[Conteo Rank 1+2]]*0.8+Causales[[#This Row],[Puntaje Total]]*0.2</f>
        <v>5.4</v>
      </c>
      <c r="AH406" s="28">
        <f>+_xlfn.PERCENTRANK.INC(Causales[Puntaje Ponderado],Causales[[#This Row],[Puntaje Ponderado]],3)</f>
        <v>0.222</v>
      </c>
      <c r="AI406" s="49" t="str">
        <f>+VLOOKUP(M406,Homolgacion9[[Causal Homologada]:[Driver]],2,0)</f>
        <v>Incendios Forestales</v>
      </c>
      <c r="AJ406" s="2" t="str">
        <f t="shared" si="22"/>
        <v>Baja</v>
      </c>
    </row>
    <row r="407" spans="2:36" x14ac:dyDescent="0.2">
      <c r="B407" s="1" t="s">
        <v>45</v>
      </c>
      <c r="C407" s="1" t="s">
        <v>37</v>
      </c>
      <c r="D407" s="1" t="str">
        <f>+VLOOKUP(F407,'DIV REGIONAL'!$F$4:$H$37,2,0)</f>
        <v>SUROESTE</v>
      </c>
      <c r="E407" s="1" t="str">
        <f>+VLOOKUP(F407,'DIV REGIONAL'!$F$4:$H$37,3,0)</f>
        <v>VI. ENRIQUILLO</v>
      </c>
      <c r="F407" s="1" t="s">
        <v>37</v>
      </c>
      <c r="G407" s="2">
        <v>3</v>
      </c>
      <c r="H407" s="1" t="s">
        <v>33</v>
      </c>
      <c r="I407" s="46" t="s">
        <v>867</v>
      </c>
      <c r="J407" s="2">
        <v>6.9999999999999991</v>
      </c>
      <c r="K407" s="1" t="s">
        <v>10</v>
      </c>
      <c r="L407" s="1" t="s">
        <v>12</v>
      </c>
      <c r="M407" s="10" t="str">
        <f>+VLOOKUP(L407,Homolgacion9[[Causal]:[Causal Homologada]],2,0)</f>
        <v>Pastoreo de ganado en bosques</v>
      </c>
      <c r="N407" s="47" t="str">
        <f>+Causales[[#This Row],[Provincia]]&amp;Causales[[#This Row],[Dinámica]]&amp;Causales[[#This Row],[Causal Homologada]]</f>
        <v>BarahonaDegradaciónPastoreo de ganado en bosques</v>
      </c>
      <c r="O407" s="8">
        <v>3</v>
      </c>
      <c r="P407" s="8">
        <v>3</v>
      </c>
      <c r="Q407" s="8">
        <v>1</v>
      </c>
      <c r="R407" s="8">
        <v>1</v>
      </c>
      <c r="S407" s="8">
        <v>2</v>
      </c>
      <c r="T407" s="8">
        <v>2</v>
      </c>
      <c r="U407" s="8">
        <v>2</v>
      </c>
      <c r="V407" s="8"/>
      <c r="W407" s="8"/>
      <c r="X407" s="8">
        <f t="shared" si="21"/>
        <v>14</v>
      </c>
      <c r="Y407" s="39">
        <f t="shared" si="23"/>
        <v>2</v>
      </c>
      <c r="Z407" s="34">
        <v>1</v>
      </c>
      <c r="AA407" s="28"/>
      <c r="AB407" s="28">
        <f>+COUNTIFS(Causales[Causal Homologada],Causales[[#This Row],[Causal Homologada]])</f>
        <v>29</v>
      </c>
      <c r="AC407" s="28"/>
      <c r="AD407" s="28">
        <f>+COUNTIFS(Causales[Causal Homologada],Causales[[#This Row],[Causal Homologada]],Causales[Ranking],1,Causales[Dinámica],Causales[[#This Row],[Dinámica]])</f>
        <v>11</v>
      </c>
      <c r="AE407" s="28">
        <f>+COUNTIFS(Causales[Causal Homologada],Causales[[#This Row],[Causal Homologada]],Causales[Ranking],2,Causales[Dinámica],Causales[[#This Row],[Dinámica]])</f>
        <v>8</v>
      </c>
      <c r="AF407" s="28">
        <f>+Causales[[#This Row],[Conteo Rank]]*1+Causales[[#This Row],[Conteo Rank2]]*0.5</f>
        <v>15</v>
      </c>
      <c r="AG407" s="28">
        <f>+Causales[[#This Row],[Conteo Rank 1+2]]*0.8+Causales[[#This Row],[Puntaje Total]]*0.2</f>
        <v>14.8</v>
      </c>
      <c r="AH407" s="28">
        <f>+_xlfn.PERCENTRANK.INC(Causales[Puntaje Ponderado],Causales[[#This Row],[Puntaje Ponderado]],3)</f>
        <v>0.90100000000000002</v>
      </c>
      <c r="AI407" s="49" t="str">
        <f>+VLOOKUP(M407,Homolgacion9[[Causal Homologada]:[Driver]],2,0)</f>
        <v>Manejo y uso insustentable de las tierras para producción ganadera</v>
      </c>
      <c r="AJ407" s="2" t="str">
        <f t="shared" si="22"/>
        <v>Muy Alta</v>
      </c>
    </row>
    <row r="408" spans="2:36" x14ac:dyDescent="0.2">
      <c r="B408" s="1" t="s">
        <v>45</v>
      </c>
      <c r="C408" s="1" t="s">
        <v>37</v>
      </c>
      <c r="D408" s="1" t="str">
        <f>+VLOOKUP(F408,'DIV REGIONAL'!$F$4:$H$37,2,0)</f>
        <v>SUROESTE</v>
      </c>
      <c r="E408" s="1" t="str">
        <f>+VLOOKUP(F408,'DIV REGIONAL'!$F$4:$H$37,3,0)</f>
        <v>VI. ENRIQUILLO</v>
      </c>
      <c r="F408" s="1" t="s">
        <v>37</v>
      </c>
      <c r="G408" s="2">
        <v>3</v>
      </c>
      <c r="H408" s="1" t="s">
        <v>33</v>
      </c>
      <c r="I408" s="46" t="s">
        <v>867</v>
      </c>
      <c r="J408" s="2">
        <v>6.9999999999999991</v>
      </c>
      <c r="K408" s="1" t="s">
        <v>10</v>
      </c>
      <c r="L408" s="1" t="s">
        <v>201</v>
      </c>
      <c r="M408" s="10" t="str">
        <f>+VLOOKUP(L408,Homolgacion9[[Causal]:[Causal Homologada]],2,0)</f>
        <v>Extracción de Madera Leña/Carbón</v>
      </c>
      <c r="N408" s="47" t="str">
        <f>+Causales[[#This Row],[Provincia]]&amp;Causales[[#This Row],[Dinámica]]&amp;Causales[[#This Row],[Causal Homologada]]</f>
        <v>BarahonaDegradaciónExtracción de Madera Leña/Carbón</v>
      </c>
      <c r="O408" s="8">
        <v>1</v>
      </c>
      <c r="P408" s="8">
        <v>1</v>
      </c>
      <c r="Q408" s="8">
        <v>2</v>
      </c>
      <c r="R408" s="8">
        <v>2</v>
      </c>
      <c r="S408" s="8">
        <v>2</v>
      </c>
      <c r="T408" s="8">
        <v>2</v>
      </c>
      <c r="U408" s="8">
        <v>2</v>
      </c>
      <c r="V408" s="8"/>
      <c r="W408" s="8"/>
      <c r="X408" s="8">
        <f t="shared" si="21"/>
        <v>12</v>
      </c>
      <c r="Y408" s="39">
        <f t="shared" si="23"/>
        <v>1.7142857142857142</v>
      </c>
      <c r="Z408" s="34">
        <v>3</v>
      </c>
      <c r="AA408" s="28"/>
      <c r="AB408" s="28">
        <f>+COUNTIFS(Causales[Causal Homologada],Causales[[#This Row],[Causal Homologada]])</f>
        <v>31</v>
      </c>
      <c r="AC408" s="28"/>
      <c r="AD408" s="28">
        <f>+COUNTIFS(Causales[Causal Homologada],Causales[[#This Row],[Causal Homologada]],Causales[Ranking],1,Causales[Dinámica],Causales[[#This Row],[Dinámica]])</f>
        <v>10</v>
      </c>
      <c r="AE408" s="28">
        <f>+COUNTIFS(Causales[Causal Homologada],Causales[[#This Row],[Causal Homologada]],Causales[Ranking],2,Causales[Dinámica],Causales[[#This Row],[Dinámica]])</f>
        <v>9</v>
      </c>
      <c r="AF408" s="28">
        <f>+Causales[[#This Row],[Conteo Rank]]*1+Causales[[#This Row],[Conteo Rank2]]*0.5</f>
        <v>14.5</v>
      </c>
      <c r="AG408" s="28">
        <f>+Causales[[#This Row],[Conteo Rank 1+2]]*0.8+Causales[[#This Row],[Puntaje Total]]*0.2</f>
        <v>14.000000000000002</v>
      </c>
      <c r="AH408" s="28">
        <f>+_xlfn.PERCENTRANK.INC(Causales[Puntaje Ponderado],Causales[[#This Row],[Puntaje Ponderado]],3)</f>
        <v>0.83599999999999997</v>
      </c>
      <c r="AI408" s="49" t="str">
        <f>+VLOOKUP(M408,Homolgacion9[[Causal Homologada]:[Driver]],2,0)</f>
        <v>Manejo y uso insustentable de las tierras forestales</v>
      </c>
      <c r="AJ408" s="2" t="str">
        <f t="shared" si="22"/>
        <v>Muy Alta</v>
      </c>
    </row>
    <row r="409" spans="2:36" x14ac:dyDescent="0.2">
      <c r="B409" s="1" t="s">
        <v>45</v>
      </c>
      <c r="C409" s="1" t="s">
        <v>37</v>
      </c>
      <c r="D409" s="1" t="str">
        <f>+VLOOKUP(F409,'DIV REGIONAL'!$F$4:$H$37,2,0)</f>
        <v>SUROESTE</v>
      </c>
      <c r="E409" s="1" t="str">
        <f>+VLOOKUP(F409,'DIV REGIONAL'!$F$4:$H$37,3,0)</f>
        <v>VI. ENRIQUILLO</v>
      </c>
      <c r="F409" s="1" t="s">
        <v>37</v>
      </c>
      <c r="G409" s="2">
        <v>3</v>
      </c>
      <c r="H409" s="1" t="s">
        <v>33</v>
      </c>
      <c r="I409" s="46" t="s">
        <v>867</v>
      </c>
      <c r="J409" s="2">
        <v>6.9999999999999991</v>
      </c>
      <c r="K409" s="1" t="s">
        <v>10</v>
      </c>
      <c r="L409" s="1" t="s">
        <v>138</v>
      </c>
      <c r="M409" s="10" t="str">
        <f>+VLOOKUP(L409,Homolgacion9[[Causal]:[Causal Homologada]],2,0)</f>
        <v>Desastres Naturales</v>
      </c>
      <c r="N409" s="47" t="str">
        <f>+Causales[[#This Row],[Provincia]]&amp;Causales[[#This Row],[Dinámica]]&amp;Causales[[#This Row],[Causal Homologada]]</f>
        <v>BarahonaDegradaciónDesastres Naturales</v>
      </c>
      <c r="O409" s="8">
        <v>1</v>
      </c>
      <c r="P409" s="8">
        <v>1</v>
      </c>
      <c r="Q409" s="8">
        <v>1</v>
      </c>
      <c r="R409" s="8">
        <v>1</v>
      </c>
      <c r="S409" s="8">
        <v>1</v>
      </c>
      <c r="T409" s="8">
        <v>1</v>
      </c>
      <c r="U409" s="8">
        <v>1</v>
      </c>
      <c r="V409" s="8"/>
      <c r="W409" s="8"/>
      <c r="X409" s="8">
        <f t="shared" si="21"/>
        <v>7</v>
      </c>
      <c r="Y409" s="39">
        <f t="shared" si="23"/>
        <v>1</v>
      </c>
      <c r="Z409" s="34">
        <v>6</v>
      </c>
      <c r="AA409" s="28"/>
      <c r="AB409" s="28">
        <f>+COUNTIFS(Causales[Causal Homologada],Causales[[#This Row],[Causal Homologada]])</f>
        <v>15</v>
      </c>
      <c r="AC409" s="28"/>
      <c r="AD409" s="28">
        <f>+COUNTIFS(Causales[Causal Homologada],Causales[[#This Row],[Causal Homologada]],Causales[Ranking],1,Causales[Dinámica],Causales[[#This Row],[Dinámica]])</f>
        <v>2</v>
      </c>
      <c r="AE409" s="28">
        <f>+COUNTIFS(Causales[Causal Homologada],Causales[[#This Row],[Causal Homologada]],Causales[Ranking],2,Causales[Dinámica],Causales[[#This Row],[Dinámica]])</f>
        <v>1</v>
      </c>
      <c r="AF409" s="28">
        <f>+Causales[[#This Row],[Conteo Rank]]*1+Causales[[#This Row],[Conteo Rank2]]*0.5</f>
        <v>2.5</v>
      </c>
      <c r="AG409" s="28">
        <f>+Causales[[#This Row],[Conteo Rank 1+2]]*0.8+Causales[[#This Row],[Puntaje Total]]*0.2</f>
        <v>3.4000000000000004</v>
      </c>
      <c r="AH409" s="28">
        <f>+_xlfn.PERCENTRANK.INC(Causales[Puntaje Ponderado],Causales[[#This Row],[Puntaje Ponderado]],3)</f>
        <v>0.106</v>
      </c>
      <c r="AI409" s="49" t="str">
        <f>+VLOOKUP(M409,Homolgacion9[[Causal Homologada]:[Driver]],2,0)</f>
        <v>Desastres Naturales: Huracanes, sequía y deslizamientos</v>
      </c>
      <c r="AJ409" s="2" t="str">
        <f t="shared" si="22"/>
        <v>Muy Baja</v>
      </c>
    </row>
    <row r="410" spans="2:36" x14ac:dyDescent="0.2">
      <c r="B410" s="1" t="s">
        <v>45</v>
      </c>
      <c r="C410" s="1" t="s">
        <v>37</v>
      </c>
      <c r="D410" s="1" t="str">
        <f>+VLOOKUP(F410,'DIV REGIONAL'!$F$4:$H$37,2,0)</f>
        <v>SUROESTE</v>
      </c>
      <c r="E410" s="1" t="str">
        <f>+VLOOKUP(F410,'DIV REGIONAL'!$F$4:$H$37,3,0)</f>
        <v>VI. ENRIQUILLO</v>
      </c>
      <c r="F410" s="1" t="s">
        <v>37</v>
      </c>
      <c r="G410" s="2">
        <v>3</v>
      </c>
      <c r="H410" s="1" t="s">
        <v>33</v>
      </c>
      <c r="I410" s="46" t="s">
        <v>867</v>
      </c>
      <c r="J410" s="2">
        <v>6.9999999999999991</v>
      </c>
      <c r="K410" s="1" t="s">
        <v>10</v>
      </c>
      <c r="L410" s="1" t="s">
        <v>202</v>
      </c>
      <c r="M410" s="10" t="str">
        <f>+VLOOKUP(L410,Homolgacion9[[Causal]:[Causal Homologada]],2,0)</f>
        <v>Plagas y Enfermedades Forestales</v>
      </c>
      <c r="N410" s="47" t="str">
        <f>+Causales[[#This Row],[Provincia]]&amp;Causales[[#This Row],[Dinámica]]&amp;Causales[[#This Row],[Causal Homologada]]</f>
        <v>BarahonaDegradaciónPlagas y Enfermedades Forestales</v>
      </c>
      <c r="O410" s="8">
        <v>1</v>
      </c>
      <c r="P410" s="8">
        <v>1</v>
      </c>
      <c r="Q410" s="8">
        <v>1</v>
      </c>
      <c r="R410" s="8">
        <v>1</v>
      </c>
      <c r="S410" s="8">
        <v>1</v>
      </c>
      <c r="T410" s="8">
        <v>1</v>
      </c>
      <c r="U410" s="8">
        <v>1</v>
      </c>
      <c r="V410" s="8"/>
      <c r="W410" s="8"/>
      <c r="X410" s="8">
        <f t="shared" si="21"/>
        <v>7</v>
      </c>
      <c r="Y410" s="39">
        <f t="shared" si="23"/>
        <v>1</v>
      </c>
      <c r="Z410" s="34">
        <v>6</v>
      </c>
      <c r="AA410" s="28"/>
      <c r="AB410" s="28">
        <f>+COUNTIFS(Causales[Causal Homologada],Causales[[#This Row],[Causal Homologada]])</f>
        <v>8</v>
      </c>
      <c r="AC410" s="28"/>
      <c r="AD410" s="28">
        <f>+COUNTIFS(Causales[Causal Homologada],Causales[[#This Row],[Causal Homologada]],Causales[Ranking],1,Causales[Dinámica],Causales[[#This Row],[Dinámica]])</f>
        <v>0</v>
      </c>
      <c r="AE410" s="28">
        <f>+COUNTIFS(Causales[Causal Homologada],Causales[[#This Row],[Causal Homologada]],Causales[Ranking],2,Causales[Dinámica],Causales[[#This Row],[Dinámica]])</f>
        <v>1</v>
      </c>
      <c r="AF410" s="28">
        <f>+Causales[[#This Row],[Conteo Rank]]*1+Causales[[#This Row],[Conteo Rank2]]*0.5</f>
        <v>0.5</v>
      </c>
      <c r="AG410" s="28">
        <f>+Causales[[#This Row],[Conteo Rank 1+2]]*0.8+Causales[[#This Row],[Puntaje Total]]*0.2</f>
        <v>1.8000000000000003</v>
      </c>
      <c r="AH410" s="28">
        <f>+_xlfn.PERCENTRANK.INC(Causales[Puntaje Ponderado],Causales[[#This Row],[Puntaje Ponderado]],3)</f>
        <v>2.1000000000000001E-2</v>
      </c>
      <c r="AI410" s="49" t="str">
        <f>+VLOOKUP(M410,Homolgacion9[[Causal Homologada]:[Driver]],2,0)</f>
        <v>Plagas, enfermedades en introducción de especies invasoras exóticas</v>
      </c>
      <c r="AJ410" s="2" t="str">
        <f t="shared" si="22"/>
        <v>Muy Baja</v>
      </c>
    </row>
    <row r="411" spans="2:36" x14ac:dyDescent="0.2">
      <c r="B411" s="1" t="s">
        <v>45</v>
      </c>
      <c r="C411" s="1" t="s">
        <v>37</v>
      </c>
      <c r="D411" s="1" t="str">
        <f>+VLOOKUP(F411,'DIV REGIONAL'!$F$4:$H$37,2,0)</f>
        <v>SUROESTE</v>
      </c>
      <c r="E411" s="1" t="str">
        <f>+VLOOKUP(F411,'DIV REGIONAL'!$F$4:$H$37,3,0)</f>
        <v>VI. ENRIQUILLO</v>
      </c>
      <c r="F411" s="1" t="s">
        <v>37</v>
      </c>
      <c r="G411" s="2">
        <v>3</v>
      </c>
      <c r="H411" s="1" t="s">
        <v>33</v>
      </c>
      <c r="I411" s="46" t="s">
        <v>867</v>
      </c>
      <c r="J411" s="2">
        <v>6.9999999999999991</v>
      </c>
      <c r="K411" s="1" t="s">
        <v>10</v>
      </c>
      <c r="L411" s="1" t="s">
        <v>163</v>
      </c>
      <c r="M411" s="10" t="str">
        <f>+VLOOKUP(L411,Homolgacion9[[Causal]:[Causal Homologada]],2,0)</f>
        <v>Introducción Especies Exóticas/Invasoras</v>
      </c>
      <c r="N411" s="47" t="str">
        <f>+Causales[[#This Row],[Provincia]]&amp;Causales[[#This Row],[Dinámica]]&amp;Causales[[#This Row],[Causal Homologada]]</f>
        <v>BarahonaDegradaciónIntroducción Especies Exóticas/Invasoras</v>
      </c>
      <c r="O411" s="8">
        <v>1</v>
      </c>
      <c r="P411" s="8">
        <v>1</v>
      </c>
      <c r="Q411" s="8">
        <v>1</v>
      </c>
      <c r="R411" s="8">
        <v>1</v>
      </c>
      <c r="S411" s="8">
        <v>1</v>
      </c>
      <c r="T411" s="8">
        <v>1</v>
      </c>
      <c r="U411" s="8">
        <v>1</v>
      </c>
      <c r="V411" s="8"/>
      <c r="W411" s="8"/>
      <c r="X411" s="8">
        <f t="shared" si="21"/>
        <v>7</v>
      </c>
      <c r="Y411" s="39">
        <f t="shared" si="23"/>
        <v>1</v>
      </c>
      <c r="Z411" s="34">
        <v>6</v>
      </c>
      <c r="AA411" s="28"/>
      <c r="AB411" s="28">
        <f>+COUNTIFS(Causales[Causal Homologada],Causales[[#This Row],[Causal Homologada]])</f>
        <v>18</v>
      </c>
      <c r="AC411" s="28"/>
      <c r="AD411" s="28">
        <f>+COUNTIFS(Causales[Causal Homologada],Causales[[#This Row],[Causal Homologada]],Causales[Ranking],1,Causales[Dinámica],Causales[[#This Row],[Dinámica]])</f>
        <v>2</v>
      </c>
      <c r="AE411" s="28">
        <f>+COUNTIFS(Causales[Causal Homologada],Causales[[#This Row],[Causal Homologada]],Causales[Ranking],2,Causales[Dinámica],Causales[[#This Row],[Dinámica]])</f>
        <v>4</v>
      </c>
      <c r="AF411" s="28">
        <f>+Causales[[#This Row],[Conteo Rank]]*1+Causales[[#This Row],[Conteo Rank2]]*0.5</f>
        <v>4</v>
      </c>
      <c r="AG411" s="28">
        <f>+Causales[[#This Row],[Conteo Rank 1+2]]*0.8+Causales[[#This Row],[Puntaje Total]]*0.2</f>
        <v>4.6000000000000005</v>
      </c>
      <c r="AH411" s="28">
        <f>+_xlfn.PERCENTRANK.INC(Causales[Puntaje Ponderado],Causales[[#This Row],[Puntaje Ponderado]],3)</f>
        <v>0.17799999999999999</v>
      </c>
      <c r="AI411" s="49" t="str">
        <f>+VLOOKUP(M411,Homolgacion9[[Causal Homologada]:[Driver]],2,0)</f>
        <v>Plagas, enfermedades en introducción de especies invasoras exóticas</v>
      </c>
      <c r="AJ411" s="2" t="str">
        <f t="shared" si="22"/>
        <v>Muy Baja</v>
      </c>
    </row>
    <row r="412" spans="2:36" x14ac:dyDescent="0.2">
      <c r="B412" s="1" t="s">
        <v>45</v>
      </c>
      <c r="C412" s="1" t="s">
        <v>37</v>
      </c>
      <c r="D412" s="1" t="str">
        <f>+VLOOKUP(F412,'DIV REGIONAL'!$F$4:$H$37,2,0)</f>
        <v>SUROESTE</v>
      </c>
      <c r="E412" s="1" t="str">
        <f>+VLOOKUP(F412,'DIV REGIONAL'!$F$4:$H$37,3,0)</f>
        <v>VI. ENRIQUILLO</v>
      </c>
      <c r="F412" s="1" t="s">
        <v>37</v>
      </c>
      <c r="G412" s="2">
        <v>3</v>
      </c>
      <c r="H412" s="1" t="s">
        <v>33</v>
      </c>
      <c r="I412" s="46" t="s">
        <v>867</v>
      </c>
      <c r="J412" s="2">
        <v>6.9999999999999991</v>
      </c>
      <c r="K412" s="1" t="s">
        <v>10</v>
      </c>
      <c r="L412" s="1" t="s">
        <v>203</v>
      </c>
      <c r="M412" s="10" t="str">
        <f>+VLOOKUP(L412,Homolgacion9[[Causal]:[Causal Homologada]],2,0)</f>
        <v>Otras Causas Misceláneas</v>
      </c>
      <c r="N412" s="47" t="str">
        <f>+Causales[[#This Row],[Provincia]]&amp;Causales[[#This Row],[Dinámica]]&amp;Causales[[#This Row],[Causal Homologada]]</f>
        <v>BarahonaDegradaciónOtras Causas Misceláneas</v>
      </c>
      <c r="O412" s="8">
        <v>1</v>
      </c>
      <c r="P412" s="8">
        <v>1</v>
      </c>
      <c r="Q412" s="8">
        <v>1</v>
      </c>
      <c r="R412" s="8">
        <v>2</v>
      </c>
      <c r="S412" s="8">
        <v>2</v>
      </c>
      <c r="T412" s="8">
        <v>2</v>
      </c>
      <c r="U412" s="8">
        <v>2</v>
      </c>
      <c r="V412" s="8"/>
      <c r="W412" s="8"/>
      <c r="X412" s="8">
        <f t="shared" si="21"/>
        <v>11</v>
      </c>
      <c r="Y412" s="39">
        <f t="shared" si="23"/>
        <v>1.5714285714285714</v>
      </c>
      <c r="Z412" s="34">
        <v>4</v>
      </c>
      <c r="AA412" s="28"/>
      <c r="AB412" s="28">
        <f>+COUNTIFS(Causales[Causal Homologada],Causales[[#This Row],[Causal Homologada]])</f>
        <v>13</v>
      </c>
      <c r="AC412" s="28"/>
      <c r="AD412" s="28">
        <f>+COUNTIFS(Causales[Causal Homologada],Causales[[#This Row],[Causal Homologada]],Causales[Ranking],1,Causales[Dinámica],Causales[[#This Row],[Dinámica]])</f>
        <v>0</v>
      </c>
      <c r="AE412" s="28">
        <f>+COUNTIFS(Causales[Causal Homologada],Causales[[#This Row],[Causal Homologada]],Causales[Ranking],2,Causales[Dinámica],Causales[[#This Row],[Dinámica]])</f>
        <v>0</v>
      </c>
      <c r="AF412" s="28">
        <f>+Causales[[#This Row],[Conteo Rank]]*1+Causales[[#This Row],[Conteo Rank2]]*0.5</f>
        <v>0</v>
      </c>
      <c r="AG412" s="28">
        <f>+Causales[[#This Row],[Conteo Rank 1+2]]*0.8+Causales[[#This Row],[Puntaje Total]]*0.2</f>
        <v>2.2000000000000002</v>
      </c>
      <c r="AH412" s="28">
        <f>+_xlfn.PERCENTRANK.INC(Causales[Puntaje Ponderado],Causales[[#This Row],[Puntaje Ponderado]],3)</f>
        <v>3.4000000000000002E-2</v>
      </c>
      <c r="AI412" s="49" t="str">
        <f>+VLOOKUP(M412,Homolgacion9[[Causal Homologada]:[Driver]],2,0)</f>
        <v>Débil Educación Ambiental</v>
      </c>
      <c r="AJ412" s="2" t="str">
        <f t="shared" si="22"/>
        <v>Muy Baja</v>
      </c>
    </row>
    <row r="413" spans="2:36" x14ac:dyDescent="0.2">
      <c r="B413" s="1" t="s">
        <v>45</v>
      </c>
      <c r="C413" s="1" t="s">
        <v>37</v>
      </c>
      <c r="D413" s="1" t="str">
        <f>+VLOOKUP(F413,'DIV REGIONAL'!$F$4:$H$37,2,0)</f>
        <v>SUROESTE</v>
      </c>
      <c r="E413" s="1" t="str">
        <f>+VLOOKUP(F413,'DIV REGIONAL'!$F$4:$H$37,3,0)</f>
        <v>VI. ENRIQUILLO</v>
      </c>
      <c r="F413" s="1" t="s">
        <v>37</v>
      </c>
      <c r="G413" s="2">
        <v>3</v>
      </c>
      <c r="H413" s="1" t="s">
        <v>33</v>
      </c>
      <c r="I413" s="46" t="s">
        <v>867</v>
      </c>
      <c r="J413" s="2">
        <v>6.9999999999999991</v>
      </c>
      <c r="K413" s="1" t="s">
        <v>10</v>
      </c>
      <c r="L413" s="1" t="s">
        <v>204</v>
      </c>
      <c r="M413" s="10" t="str">
        <f>+VLOOKUP(L413,Homolgacion9[[Causal]:[Causal Homologada]],2,0)</f>
        <v>Minería a cielo abierto</v>
      </c>
      <c r="N413" s="47" t="str">
        <f>+Causales[[#This Row],[Provincia]]&amp;Causales[[#This Row],[Dinámica]]&amp;Causales[[#This Row],[Causal Homologada]]</f>
        <v>BarahonaDegradaciónMinería a cielo abierto</v>
      </c>
      <c r="O413" s="8">
        <v>3</v>
      </c>
      <c r="P413" s="8">
        <v>1</v>
      </c>
      <c r="Q413" s="8">
        <v>1</v>
      </c>
      <c r="R413" s="8">
        <v>2</v>
      </c>
      <c r="S413" s="8">
        <v>2</v>
      </c>
      <c r="T413" s="8">
        <v>2</v>
      </c>
      <c r="U413" s="8">
        <v>2</v>
      </c>
      <c r="V413" s="8"/>
      <c r="W413" s="8"/>
      <c r="X413" s="8">
        <f t="shared" si="21"/>
        <v>13</v>
      </c>
      <c r="Y413" s="39">
        <f t="shared" si="23"/>
        <v>1.8571428571428572</v>
      </c>
      <c r="Z413" s="34">
        <v>2</v>
      </c>
      <c r="AA413" s="28"/>
      <c r="AB413" s="28">
        <f>+COUNTIFS(Causales[Causal Homologada],Causales[[#This Row],[Causal Homologada]])</f>
        <v>24</v>
      </c>
      <c r="AC413" s="28"/>
      <c r="AD413" s="28">
        <f>+COUNTIFS(Causales[Causal Homologada],Causales[[#This Row],[Causal Homologada]],Causales[Ranking],1,Causales[Dinámica],Causales[[#This Row],[Dinámica]])</f>
        <v>0</v>
      </c>
      <c r="AE413" s="28">
        <f>+COUNTIFS(Causales[Causal Homologada],Causales[[#This Row],[Causal Homologada]],Causales[Ranking],2,Causales[Dinámica],Causales[[#This Row],[Dinámica]])</f>
        <v>2</v>
      </c>
      <c r="AF413" s="28">
        <f>+Causales[[#This Row],[Conteo Rank]]*1+Causales[[#This Row],[Conteo Rank2]]*0.5</f>
        <v>1</v>
      </c>
      <c r="AG413" s="28">
        <f>+Causales[[#This Row],[Conteo Rank 1+2]]*0.8+Causales[[#This Row],[Puntaje Total]]*0.2</f>
        <v>3.4000000000000004</v>
      </c>
      <c r="AH413" s="28">
        <f>+_xlfn.PERCENTRANK.INC(Causales[Puntaje Ponderado],Causales[[#This Row],[Puntaje Ponderado]],3)</f>
        <v>0.106</v>
      </c>
      <c r="AI413" s="49" t="str">
        <f>+VLOOKUP(M413,Homolgacion9[[Causal Homologada]:[Driver]],2,0)</f>
        <v>Minería a cielo abierto</v>
      </c>
      <c r="AJ413" s="2" t="str">
        <f t="shared" si="22"/>
        <v>Muy Baja</v>
      </c>
    </row>
    <row r="414" spans="2:36" x14ac:dyDescent="0.2">
      <c r="B414" s="1" t="s">
        <v>45</v>
      </c>
      <c r="C414" s="1" t="s">
        <v>37</v>
      </c>
      <c r="D414" s="1" t="str">
        <f>+VLOOKUP(F414,'DIV REGIONAL'!$F$4:$H$37,2,0)</f>
        <v>SUROESTE</v>
      </c>
      <c r="E414" s="1" t="str">
        <f>+VLOOKUP(F414,'DIV REGIONAL'!$F$4:$H$37,3,0)</f>
        <v>VI. ENRIQUILLO</v>
      </c>
      <c r="F414" s="1" t="s">
        <v>37</v>
      </c>
      <c r="G414" s="2">
        <v>3</v>
      </c>
      <c r="H414" s="1" t="s">
        <v>33</v>
      </c>
      <c r="I414" s="46" t="s">
        <v>867</v>
      </c>
      <c r="J414" s="2">
        <v>6.9999999999999991</v>
      </c>
      <c r="K414" s="1" t="s">
        <v>15</v>
      </c>
      <c r="L414" s="1" t="s">
        <v>16</v>
      </c>
      <c r="M414" s="10" t="str">
        <f>+VLOOKUP(L414,Homolgacion9[[Causal]:[Causal Homologada]],2,0)</f>
        <v>Debilidad en la Institucionalidad Forestal</v>
      </c>
      <c r="N414" s="47" t="str">
        <f>+Causales[[#This Row],[Provincia]]&amp;Causales[[#This Row],[Dinámica]]&amp;Causales[[#This Row],[Causal Homologada]]</f>
        <v>BarahonaCausas IndirectasDebilidad en la Institucionalidad Forestal</v>
      </c>
      <c r="O414" s="8">
        <v>3</v>
      </c>
      <c r="P414" s="8">
        <v>3</v>
      </c>
      <c r="Q414" s="8">
        <v>4</v>
      </c>
      <c r="R414" s="8">
        <v>1</v>
      </c>
      <c r="S414" s="8">
        <v>2</v>
      </c>
      <c r="T414" s="8">
        <v>2</v>
      </c>
      <c r="U414" s="8">
        <v>2</v>
      </c>
      <c r="V414" s="8"/>
      <c r="W414" s="8"/>
      <c r="X414" s="8">
        <f t="shared" si="21"/>
        <v>17</v>
      </c>
      <c r="Y414" s="39">
        <f t="shared" si="23"/>
        <v>2.4285714285714284</v>
      </c>
      <c r="Z414" s="35">
        <v>5</v>
      </c>
      <c r="AA414" s="28"/>
      <c r="AB414" s="28">
        <f>+COUNTIFS(Causales[Causal Homologada],Causales[[#This Row],[Causal Homologada]])</f>
        <v>37</v>
      </c>
      <c r="AC414" s="28"/>
      <c r="AD414" s="28">
        <f>+COUNTIFS(Causales[Causal Homologada],Causales[[#This Row],[Causal Homologada]],Causales[Ranking],1,Causales[Dinámica],Causales[[#This Row],[Dinámica]])</f>
        <v>8</v>
      </c>
      <c r="AE414" s="28">
        <f>+COUNTIFS(Causales[Causal Homologada],Causales[[#This Row],[Causal Homologada]],Causales[Ranking],2,Causales[Dinámica],Causales[[#This Row],[Dinámica]])</f>
        <v>4</v>
      </c>
      <c r="AF414" s="28">
        <f>+Causales[[#This Row],[Conteo Rank]]*1+Causales[[#This Row],[Conteo Rank2]]*0.5</f>
        <v>10</v>
      </c>
      <c r="AG414" s="28">
        <f>+Causales[[#This Row],[Conteo Rank 1+2]]*0.8+Causales[[#This Row],[Puntaje Total]]*0.2</f>
        <v>11.4</v>
      </c>
      <c r="AH414" s="28">
        <f>+_xlfn.PERCENTRANK.INC(Causales[Puntaje Ponderado],Causales[[#This Row],[Puntaje Ponderado]],3)</f>
        <v>0.57499999999999996</v>
      </c>
      <c r="AI414" s="49" t="str">
        <f>+VLOOKUP(M414,Homolgacion9[[Causal Homologada]:[Driver]],2,0)</f>
        <v>Debilidad institucional para la gestión forestal y ausencia de ley sectorial forestal y otras leyes asociadas a la gestión del sector</v>
      </c>
      <c r="AJ414" s="2" t="str">
        <f t="shared" si="22"/>
        <v>Media</v>
      </c>
    </row>
    <row r="415" spans="2:36" x14ac:dyDescent="0.2">
      <c r="B415" s="1" t="s">
        <v>45</v>
      </c>
      <c r="C415" s="1" t="s">
        <v>37</v>
      </c>
      <c r="D415" s="1" t="str">
        <f>+VLOOKUP(F415,'DIV REGIONAL'!$F$4:$H$37,2,0)</f>
        <v>SUROESTE</v>
      </c>
      <c r="E415" s="1" t="str">
        <f>+VLOOKUP(F415,'DIV REGIONAL'!$F$4:$H$37,3,0)</f>
        <v>VI. ENRIQUILLO</v>
      </c>
      <c r="F415" s="1" t="s">
        <v>37</v>
      </c>
      <c r="G415" s="2">
        <v>3</v>
      </c>
      <c r="H415" s="1" t="s">
        <v>33</v>
      </c>
      <c r="I415" s="46" t="s">
        <v>867</v>
      </c>
      <c r="J415" s="2">
        <v>6.9999999999999991</v>
      </c>
      <c r="K415" s="1" t="s">
        <v>15</v>
      </c>
      <c r="L415" s="1" t="s">
        <v>17</v>
      </c>
      <c r="M415" s="10" t="str">
        <f>+VLOOKUP(L415,Homolgacion9[[Causal]:[Causal Homologada]],2,0)</f>
        <v>Debilidad en las Políticas Públicas</v>
      </c>
      <c r="N415" s="47" t="str">
        <f>+Causales[[#This Row],[Provincia]]&amp;Causales[[#This Row],[Dinámica]]&amp;Causales[[#This Row],[Causal Homologada]]</f>
        <v>BarahonaCausas IndirectasDebilidad en las Políticas Públicas</v>
      </c>
      <c r="O415" s="8">
        <v>2</v>
      </c>
      <c r="P415" s="8">
        <v>2</v>
      </c>
      <c r="Q415" s="8">
        <v>2</v>
      </c>
      <c r="R415" s="8">
        <v>3</v>
      </c>
      <c r="S415" s="8">
        <v>3</v>
      </c>
      <c r="T415" s="8">
        <v>3</v>
      </c>
      <c r="U415" s="8">
        <v>3</v>
      </c>
      <c r="V415" s="8"/>
      <c r="W415" s="8"/>
      <c r="X415" s="8">
        <f t="shared" si="21"/>
        <v>18</v>
      </c>
      <c r="Y415" s="39">
        <f t="shared" si="23"/>
        <v>2.5714285714285716</v>
      </c>
      <c r="Z415" s="35">
        <v>4</v>
      </c>
      <c r="AA415" s="28"/>
      <c r="AB415" s="28">
        <f>+COUNTIFS(Causales[Causal Homologada],Causales[[#This Row],[Causal Homologada]])</f>
        <v>50</v>
      </c>
      <c r="AC415" s="28"/>
      <c r="AD415" s="28">
        <f>+COUNTIFS(Causales[Causal Homologada],Causales[[#This Row],[Causal Homologada]],Causales[Ranking],1,Causales[Dinámica],Causales[[#This Row],[Dinámica]])</f>
        <v>8</v>
      </c>
      <c r="AE415" s="28">
        <f>+COUNTIFS(Causales[Causal Homologada],Causales[[#This Row],[Causal Homologada]],Causales[Ranking],2,Causales[Dinámica],Causales[[#This Row],[Dinámica]])</f>
        <v>8</v>
      </c>
      <c r="AF415" s="28">
        <f>+Causales[[#This Row],[Conteo Rank]]*1+Causales[[#This Row],[Conteo Rank2]]*0.5</f>
        <v>12</v>
      </c>
      <c r="AG415" s="28">
        <f>+Causales[[#This Row],[Conteo Rank 1+2]]*0.8+Causales[[#This Row],[Puntaje Total]]*0.2</f>
        <v>13.200000000000001</v>
      </c>
      <c r="AH415" s="28">
        <f>+_xlfn.PERCENTRANK.INC(Causales[Puntaje Ponderado],Causales[[#This Row],[Puntaje Ponderado]],3)</f>
        <v>0.77200000000000002</v>
      </c>
      <c r="AI415" s="49" t="str">
        <f>+VLOOKUP(M415,Homolgacion9[[Causal Homologada]:[Driver]],2,0)</f>
        <v>Debilidad institucional para la gestión forestal y ausencia de ley sectorial forestal y otras leyes asociadas a la gestión del sector</v>
      </c>
      <c r="AJ415" s="2" t="str">
        <f t="shared" si="22"/>
        <v>Alta</v>
      </c>
    </row>
    <row r="416" spans="2:36" x14ac:dyDescent="0.2">
      <c r="B416" s="1" t="s">
        <v>45</v>
      </c>
      <c r="C416" s="1" t="s">
        <v>37</v>
      </c>
      <c r="D416" s="1" t="str">
        <f>+VLOOKUP(F416,'DIV REGIONAL'!$F$4:$H$37,2,0)</f>
        <v>SUROESTE</v>
      </c>
      <c r="E416" s="1" t="str">
        <f>+VLOOKUP(F416,'DIV REGIONAL'!$F$4:$H$37,3,0)</f>
        <v>VI. ENRIQUILLO</v>
      </c>
      <c r="F416" s="1" t="s">
        <v>37</v>
      </c>
      <c r="G416" s="2">
        <v>3</v>
      </c>
      <c r="H416" s="1" t="s">
        <v>33</v>
      </c>
      <c r="I416" s="46" t="s">
        <v>867</v>
      </c>
      <c r="J416" s="2">
        <v>6.9999999999999991</v>
      </c>
      <c r="K416" s="1" t="s">
        <v>15</v>
      </c>
      <c r="L416" s="1" t="s">
        <v>19</v>
      </c>
      <c r="M416" s="10" t="str">
        <f>+VLOOKUP(L416,Homolgacion9[[Causal]:[Causal Homologada]],2,0)</f>
        <v>Informalidad Mercado Leña/Carbón</v>
      </c>
      <c r="N416" s="47" t="str">
        <f>+Causales[[#This Row],[Provincia]]&amp;Causales[[#This Row],[Dinámica]]&amp;Causales[[#This Row],[Causal Homologada]]</f>
        <v>BarahonaCausas IndirectasInformalidad Mercado Leña/Carbón</v>
      </c>
      <c r="O416" s="8">
        <v>2</v>
      </c>
      <c r="P416" s="8">
        <v>5</v>
      </c>
      <c r="Q416" s="8">
        <v>3</v>
      </c>
      <c r="R416" s="8">
        <v>3</v>
      </c>
      <c r="S416" s="8">
        <v>4</v>
      </c>
      <c r="T416" s="8">
        <v>4</v>
      </c>
      <c r="U416" s="8">
        <v>4</v>
      </c>
      <c r="V416" s="8"/>
      <c r="W416" s="8"/>
      <c r="X416" s="8">
        <f t="shared" si="21"/>
        <v>25</v>
      </c>
      <c r="Y416" s="39">
        <f t="shared" si="23"/>
        <v>3.5714285714285716</v>
      </c>
      <c r="Z416" s="35">
        <v>2</v>
      </c>
      <c r="AA416" s="28"/>
      <c r="AB416" s="28">
        <f>+COUNTIFS(Causales[Causal Homologada],Causales[[#This Row],[Causal Homologada]])</f>
        <v>29</v>
      </c>
      <c r="AC416" s="28"/>
      <c r="AD416" s="28">
        <f>+COUNTIFS(Causales[Causal Homologada],Causales[[#This Row],[Causal Homologada]],Causales[Ranking],1,Causales[Dinámica],Causales[[#This Row],[Dinámica]])</f>
        <v>5</v>
      </c>
      <c r="AE416" s="28">
        <f>+COUNTIFS(Causales[Causal Homologada],Causales[[#This Row],[Causal Homologada]],Causales[Ranking],2,Causales[Dinámica],Causales[[#This Row],[Dinámica]])</f>
        <v>8</v>
      </c>
      <c r="AF416" s="28">
        <f>+Causales[[#This Row],[Conteo Rank]]*1+Causales[[#This Row],[Conteo Rank2]]*0.5</f>
        <v>9</v>
      </c>
      <c r="AG416" s="28">
        <f>+Causales[[#This Row],[Conteo Rank 1+2]]*0.8+Causales[[#This Row],[Puntaje Total]]*0.2</f>
        <v>12.2</v>
      </c>
      <c r="AH416" s="28">
        <f>+_xlfn.PERCENTRANK.INC(Causales[Puntaje Ponderado],Causales[[#This Row],[Puntaje Ponderado]],3)</f>
        <v>0.64500000000000002</v>
      </c>
      <c r="AI416" s="49" t="str">
        <f>+VLOOKUP(M416,Homolgacion9[[Causal Homologada]:[Driver]],2,0)</f>
        <v>Manejo y uso insustentable de las tierras forestales</v>
      </c>
      <c r="AJ416" s="2" t="str">
        <f t="shared" si="22"/>
        <v>Alta</v>
      </c>
    </row>
    <row r="417" spans="2:36" x14ac:dyDescent="0.2">
      <c r="B417" s="1" t="s">
        <v>45</v>
      </c>
      <c r="C417" s="1" t="s">
        <v>37</v>
      </c>
      <c r="D417" s="1" t="str">
        <f>+VLOOKUP(F417,'DIV REGIONAL'!$F$4:$H$37,2,0)</f>
        <v>SUROESTE</v>
      </c>
      <c r="E417" s="1" t="str">
        <f>+VLOOKUP(F417,'DIV REGIONAL'!$F$4:$H$37,3,0)</f>
        <v>VI. ENRIQUILLO</v>
      </c>
      <c r="F417" s="1" t="s">
        <v>37</v>
      </c>
      <c r="G417" s="2">
        <v>3</v>
      </c>
      <c r="H417" s="1" t="s">
        <v>33</v>
      </c>
      <c r="I417" s="46" t="s">
        <v>867</v>
      </c>
      <c r="J417" s="2">
        <v>6.9999999999999991</v>
      </c>
      <c r="K417" s="1" t="s">
        <v>15</v>
      </c>
      <c r="L417" s="1" t="s">
        <v>106</v>
      </c>
      <c r="M417" s="10" t="str">
        <f>+VLOOKUP(L417,Homolgacion9[[Causal]:[Causal Homologada]],2,0)</f>
        <v>Pobreza -Desempleo</v>
      </c>
      <c r="N417" s="47" t="str">
        <f>+Causales[[#This Row],[Provincia]]&amp;Causales[[#This Row],[Dinámica]]&amp;Causales[[#This Row],[Causal Homologada]]</f>
        <v>BarahonaCausas IndirectasPobreza -Desempleo</v>
      </c>
      <c r="O417" s="8">
        <v>1</v>
      </c>
      <c r="P417" s="8">
        <v>3</v>
      </c>
      <c r="Q417" s="8">
        <v>3</v>
      </c>
      <c r="R417" s="8">
        <v>3</v>
      </c>
      <c r="S417" s="8">
        <v>2</v>
      </c>
      <c r="T417" s="8">
        <v>2</v>
      </c>
      <c r="U417" s="8">
        <v>2</v>
      </c>
      <c r="V417" s="8"/>
      <c r="W417" s="8"/>
      <c r="X417" s="8">
        <f t="shared" si="21"/>
        <v>16</v>
      </c>
      <c r="Y417" s="39">
        <f t="shared" si="23"/>
        <v>2.2857142857142856</v>
      </c>
      <c r="Z417" s="35">
        <v>6</v>
      </c>
      <c r="AA417" s="28"/>
      <c r="AB417" s="28">
        <f>+COUNTIFS(Causales[Causal Homologada],Causales[[#This Row],[Causal Homologada]])</f>
        <v>25</v>
      </c>
      <c r="AC417" s="28"/>
      <c r="AD417" s="28">
        <f>+COUNTIFS(Causales[Causal Homologada],Causales[[#This Row],[Causal Homologada]],Causales[Ranking],1,Causales[Dinámica],Causales[[#This Row],[Dinámica]])</f>
        <v>2</v>
      </c>
      <c r="AE417" s="28">
        <f>+COUNTIFS(Causales[Causal Homologada],Causales[[#This Row],[Causal Homologada]],Causales[Ranking],2,Causales[Dinámica],Causales[[#This Row],[Dinámica]])</f>
        <v>4</v>
      </c>
      <c r="AF417" s="28">
        <f>+Causales[[#This Row],[Conteo Rank]]*1+Causales[[#This Row],[Conteo Rank2]]*0.5</f>
        <v>4</v>
      </c>
      <c r="AG417" s="28">
        <f>+Causales[[#This Row],[Conteo Rank 1+2]]*0.8+Causales[[#This Row],[Puntaje Total]]*0.2</f>
        <v>6.4</v>
      </c>
      <c r="AH417" s="28">
        <f>+_xlfn.PERCENTRANK.INC(Causales[Puntaje Ponderado],Causales[[#This Row],[Puntaje Ponderado]],3)</f>
        <v>0.28799999999999998</v>
      </c>
      <c r="AI417" s="49" t="str">
        <f>+VLOOKUP(M417,Homolgacion9[[Causal Homologada]:[Driver]],2,0)</f>
        <v>Pobreza e Inequidad Social</v>
      </c>
      <c r="AJ417" s="2" t="str">
        <f t="shared" si="22"/>
        <v>Baja</v>
      </c>
    </row>
    <row r="418" spans="2:36" x14ac:dyDescent="0.2">
      <c r="B418" s="1" t="s">
        <v>45</v>
      </c>
      <c r="C418" s="1" t="s">
        <v>37</v>
      </c>
      <c r="D418" s="1" t="str">
        <f>+VLOOKUP(F418,'DIV REGIONAL'!$F$4:$H$37,2,0)</f>
        <v>SUROESTE</v>
      </c>
      <c r="E418" s="1" t="str">
        <f>+VLOOKUP(F418,'DIV REGIONAL'!$F$4:$H$37,3,0)</f>
        <v>VI. ENRIQUILLO</v>
      </c>
      <c r="F418" s="1" t="s">
        <v>37</v>
      </c>
      <c r="G418" s="2">
        <v>3</v>
      </c>
      <c r="H418" s="1" t="s">
        <v>33</v>
      </c>
      <c r="I418" s="46" t="s">
        <v>867</v>
      </c>
      <c r="J418" s="2">
        <v>6.9999999999999991</v>
      </c>
      <c r="K418" s="1" t="s">
        <v>15</v>
      </c>
      <c r="L418" s="1" t="s">
        <v>205</v>
      </c>
      <c r="M418" s="10" t="str">
        <f>+VLOOKUP(L418,Homolgacion9[[Causal]:[Causal Homologada]],2,0)</f>
        <v>Débil Educación Ambiental</v>
      </c>
      <c r="N418" s="47" t="str">
        <f>+Causales[[#This Row],[Provincia]]&amp;Causales[[#This Row],[Dinámica]]&amp;Causales[[#This Row],[Causal Homologada]]</f>
        <v>BarahonaCausas IndirectasDébil Educación Ambiental</v>
      </c>
      <c r="O418" s="8">
        <v>2</v>
      </c>
      <c r="P418" s="8">
        <v>1</v>
      </c>
      <c r="Q418" s="8">
        <v>1</v>
      </c>
      <c r="R418" s="8">
        <v>2</v>
      </c>
      <c r="S418" s="8">
        <v>4</v>
      </c>
      <c r="T418" s="8">
        <v>3</v>
      </c>
      <c r="U418" s="8">
        <v>3</v>
      </c>
      <c r="V418" s="8"/>
      <c r="W418" s="8"/>
      <c r="X418" s="8">
        <f t="shared" si="21"/>
        <v>16</v>
      </c>
      <c r="Y418" s="39">
        <f t="shared" si="23"/>
        <v>2.2857142857142856</v>
      </c>
      <c r="Z418" s="35">
        <v>6</v>
      </c>
      <c r="AA418" s="28"/>
      <c r="AB418" s="28">
        <f>+COUNTIFS(Causales[Causal Homologada],Causales[[#This Row],[Causal Homologada]])</f>
        <v>17</v>
      </c>
      <c r="AC418" s="28"/>
      <c r="AD418" s="28">
        <f>+COUNTIFS(Causales[Causal Homologada],Causales[[#This Row],[Causal Homologada]],Causales[Ranking],1,Causales[Dinámica],Causales[[#This Row],[Dinámica]])</f>
        <v>5</v>
      </c>
      <c r="AE418" s="28">
        <f>+COUNTIFS(Causales[Causal Homologada],Causales[[#This Row],[Causal Homologada]],Causales[Ranking],2,Causales[Dinámica],Causales[[#This Row],[Dinámica]])</f>
        <v>7</v>
      </c>
      <c r="AF418" s="28">
        <f>+Causales[[#This Row],[Conteo Rank]]*1+Causales[[#This Row],[Conteo Rank2]]*0.5</f>
        <v>8.5</v>
      </c>
      <c r="AG418" s="28">
        <f>+Causales[[#This Row],[Conteo Rank 1+2]]*0.8+Causales[[#This Row],[Puntaje Total]]*0.2</f>
        <v>10</v>
      </c>
      <c r="AH418" s="28">
        <f>+_xlfn.PERCENTRANK.INC(Causales[Puntaje Ponderado],Causales[[#This Row],[Puntaje Ponderado]],3)</f>
        <v>0.46500000000000002</v>
      </c>
      <c r="AI418" s="49" t="str">
        <f>+VLOOKUP(M418,Homolgacion9[[Causal Homologada]:[Driver]],2,0)</f>
        <v>Débil Educación Ambiental</v>
      </c>
      <c r="AJ418" s="2" t="str">
        <f t="shared" si="22"/>
        <v>Media</v>
      </c>
    </row>
    <row r="419" spans="2:36" x14ac:dyDescent="0.2">
      <c r="B419" s="1" t="s">
        <v>45</v>
      </c>
      <c r="C419" s="1" t="s">
        <v>37</v>
      </c>
      <c r="D419" s="1" t="str">
        <f>+VLOOKUP(F419,'DIV REGIONAL'!$F$4:$H$37,2,0)</f>
        <v>SUROESTE</v>
      </c>
      <c r="E419" s="1" t="str">
        <f>+VLOOKUP(F419,'DIV REGIONAL'!$F$4:$H$37,3,0)</f>
        <v>VI. ENRIQUILLO</v>
      </c>
      <c r="F419" s="1" t="s">
        <v>37</v>
      </c>
      <c r="G419" s="2">
        <v>3</v>
      </c>
      <c r="H419" s="1" t="s">
        <v>33</v>
      </c>
      <c r="I419" s="46" t="s">
        <v>867</v>
      </c>
      <c r="J419" s="2">
        <v>6.9999999999999991</v>
      </c>
      <c r="K419" s="1" t="s">
        <v>15</v>
      </c>
      <c r="L419" s="1" t="s">
        <v>206</v>
      </c>
      <c r="M419" s="10" t="str">
        <f>+VLOOKUP(L419,Homolgacion9[[Causal]:[Causal Homologada]],2,0)</f>
        <v>Pobreza -Desempleo</v>
      </c>
      <c r="N419" s="47" t="str">
        <f>+Causales[[#This Row],[Provincia]]&amp;Causales[[#This Row],[Dinámica]]&amp;Causales[[#This Row],[Causal Homologada]]</f>
        <v>BarahonaCausas IndirectasPobreza -Desempleo</v>
      </c>
      <c r="O419" s="8">
        <v>1</v>
      </c>
      <c r="P419" s="8">
        <v>2</v>
      </c>
      <c r="Q419" s="8">
        <v>2</v>
      </c>
      <c r="R419" s="8">
        <v>3</v>
      </c>
      <c r="S419" s="8">
        <v>3</v>
      </c>
      <c r="T419" s="8">
        <v>3</v>
      </c>
      <c r="U419" s="8">
        <v>3</v>
      </c>
      <c r="V419" s="8"/>
      <c r="W419" s="8"/>
      <c r="X419" s="8">
        <f t="shared" si="21"/>
        <v>17</v>
      </c>
      <c r="Y419" s="39">
        <f t="shared" si="23"/>
        <v>2.4285714285714284</v>
      </c>
      <c r="Z419" s="35">
        <v>5</v>
      </c>
      <c r="AA419" s="28"/>
      <c r="AB419" s="28">
        <f>+COUNTIFS(Causales[Causal Homologada],Causales[[#This Row],[Causal Homologada]])</f>
        <v>25</v>
      </c>
      <c r="AC419" s="28"/>
      <c r="AD419" s="28">
        <f>+COUNTIFS(Causales[Causal Homologada],Causales[[#This Row],[Causal Homologada]],Causales[Ranking],1,Causales[Dinámica],Causales[[#This Row],[Dinámica]])</f>
        <v>2</v>
      </c>
      <c r="AE419" s="28">
        <f>+COUNTIFS(Causales[Causal Homologada],Causales[[#This Row],[Causal Homologada]],Causales[Ranking],2,Causales[Dinámica],Causales[[#This Row],[Dinámica]])</f>
        <v>4</v>
      </c>
      <c r="AF419" s="28">
        <f>+Causales[[#This Row],[Conteo Rank]]*1+Causales[[#This Row],[Conteo Rank2]]*0.5</f>
        <v>4</v>
      </c>
      <c r="AG419" s="28">
        <f>+Causales[[#This Row],[Conteo Rank 1+2]]*0.8+Causales[[#This Row],[Puntaje Total]]*0.2</f>
        <v>6.6000000000000005</v>
      </c>
      <c r="AH419" s="28">
        <f>+_xlfn.PERCENTRANK.INC(Causales[Puntaje Ponderado],Causales[[#This Row],[Puntaje Ponderado]],3)</f>
        <v>0.30399999999999999</v>
      </c>
      <c r="AI419" s="49" t="str">
        <f>+VLOOKUP(M419,Homolgacion9[[Causal Homologada]:[Driver]],2,0)</f>
        <v>Pobreza e Inequidad Social</v>
      </c>
      <c r="AJ419" s="2" t="str">
        <f t="shared" si="22"/>
        <v>Baja</v>
      </c>
    </row>
    <row r="420" spans="2:36" x14ac:dyDescent="0.2">
      <c r="B420" s="1" t="s">
        <v>45</v>
      </c>
      <c r="C420" s="1" t="s">
        <v>37</v>
      </c>
      <c r="D420" s="1" t="str">
        <f>+VLOOKUP(F420,'DIV REGIONAL'!$F$4:$H$37,2,0)</f>
        <v>SUROESTE</v>
      </c>
      <c r="E420" s="1" t="str">
        <f>+VLOOKUP(F420,'DIV REGIONAL'!$F$4:$H$37,3,0)</f>
        <v>VI. ENRIQUILLO</v>
      </c>
      <c r="F420" s="1" t="s">
        <v>37</v>
      </c>
      <c r="G420" s="2">
        <v>3</v>
      </c>
      <c r="H420" s="1" t="s">
        <v>33</v>
      </c>
      <c r="I420" s="46" t="s">
        <v>867</v>
      </c>
      <c r="J420" s="2">
        <v>6.9999999999999991</v>
      </c>
      <c r="K420" s="1" t="s">
        <v>15</v>
      </c>
      <c r="L420" s="1" t="s">
        <v>207</v>
      </c>
      <c r="M420" s="10" t="str">
        <f>+VLOOKUP(L420,Homolgacion9[[Causal]:[Causal Homologada]],2,0)</f>
        <v>Dinámica Migratoria</v>
      </c>
      <c r="N420" s="47" t="str">
        <f>+Causales[[#This Row],[Provincia]]&amp;Causales[[#This Row],[Dinámica]]&amp;Causales[[#This Row],[Causal Homologada]]</f>
        <v>BarahonaCausas IndirectasDinámica Migratoria</v>
      </c>
      <c r="O420" s="8">
        <v>3</v>
      </c>
      <c r="P420" s="8">
        <v>3</v>
      </c>
      <c r="Q420" s="8">
        <v>3</v>
      </c>
      <c r="R420" s="8">
        <v>5</v>
      </c>
      <c r="S420" s="8">
        <v>4</v>
      </c>
      <c r="T420" s="8">
        <v>4</v>
      </c>
      <c r="U420" s="8">
        <v>4</v>
      </c>
      <c r="V420" s="8"/>
      <c r="W420" s="8"/>
      <c r="X420" s="8">
        <f t="shared" si="21"/>
        <v>26</v>
      </c>
      <c r="Y420" s="39">
        <f t="shared" si="23"/>
        <v>3.7142857142857144</v>
      </c>
      <c r="Z420" s="35">
        <v>3</v>
      </c>
      <c r="AA420" s="28"/>
      <c r="AB420" s="28">
        <f>+COUNTIFS(Causales[Causal Homologada],Causales[[#This Row],[Causal Homologada]])</f>
        <v>21</v>
      </c>
      <c r="AC420" s="28"/>
      <c r="AD420" s="28">
        <f>+COUNTIFS(Causales[Causal Homologada],Causales[[#This Row],[Causal Homologada]],Causales[Ranking],1,Causales[Dinámica],Causales[[#This Row],[Dinámica]])</f>
        <v>6</v>
      </c>
      <c r="AE420" s="28">
        <f>+COUNTIFS(Causales[Causal Homologada],Causales[[#This Row],[Causal Homologada]],Causales[Ranking],2,Causales[Dinámica],Causales[[#This Row],[Dinámica]])</f>
        <v>3</v>
      </c>
      <c r="AF420" s="28">
        <f>+Causales[[#This Row],[Conteo Rank]]*1+Causales[[#This Row],[Conteo Rank2]]*0.5</f>
        <v>7.5</v>
      </c>
      <c r="AG420" s="28">
        <f>+Causales[[#This Row],[Conteo Rank 1+2]]*0.8+Causales[[#This Row],[Puntaje Total]]*0.2</f>
        <v>11.2</v>
      </c>
      <c r="AH420" s="28">
        <f>+_xlfn.PERCENTRANK.INC(Causales[Puntaje Ponderado],Causales[[#This Row],[Puntaje Ponderado]],3)</f>
        <v>0.55000000000000004</v>
      </c>
      <c r="AI420" s="49" t="str">
        <f>+VLOOKUP(M420,Homolgacion9[[Causal Homologada]:[Driver]],2,0)</f>
        <v>Insidencia sobre los Recursos Forestales debido a la elevada migración ilegal de origen internacional</v>
      </c>
      <c r="AJ420" s="2" t="str">
        <f t="shared" si="22"/>
        <v>Media</v>
      </c>
    </row>
    <row r="421" spans="2:36" x14ac:dyDescent="0.2">
      <c r="B421" s="1" t="s">
        <v>45</v>
      </c>
      <c r="C421" s="1" t="s">
        <v>37</v>
      </c>
      <c r="D421" s="1" t="str">
        <f>+VLOOKUP(F421,'DIV REGIONAL'!$F$4:$H$37,2,0)</f>
        <v>SUROESTE</v>
      </c>
      <c r="E421" s="1" t="str">
        <f>+VLOOKUP(F421,'DIV REGIONAL'!$F$4:$H$37,3,0)</f>
        <v>VI. ENRIQUILLO</v>
      </c>
      <c r="F421" s="1" t="s">
        <v>37</v>
      </c>
      <c r="G421" s="2">
        <v>3</v>
      </c>
      <c r="H421" s="1" t="s">
        <v>33</v>
      </c>
      <c r="I421" s="46" t="s">
        <v>867</v>
      </c>
      <c r="J421" s="2">
        <v>6.9999999999999991</v>
      </c>
      <c r="K421" s="1" t="s">
        <v>15</v>
      </c>
      <c r="L421" s="1" t="s">
        <v>208</v>
      </c>
      <c r="M421" s="10" t="str">
        <f>+VLOOKUP(L421,Homolgacion9[[Causal]:[Causal Homologada]],2,0)</f>
        <v>Ausencia de Incentivos Forestales</v>
      </c>
      <c r="N421" s="47" t="str">
        <f>+Causales[[#This Row],[Provincia]]&amp;Causales[[#This Row],[Dinámica]]&amp;Causales[[#This Row],[Causal Homologada]]</f>
        <v>BarahonaCausas IndirectasAusencia de Incentivos Forestales</v>
      </c>
      <c r="O421" s="8">
        <v>3</v>
      </c>
      <c r="P421" s="8">
        <v>3</v>
      </c>
      <c r="Q421" s="8">
        <v>4</v>
      </c>
      <c r="R421" s="8">
        <v>4</v>
      </c>
      <c r="S421" s="8">
        <v>5</v>
      </c>
      <c r="T421" s="8">
        <v>5</v>
      </c>
      <c r="U421" s="8">
        <v>5</v>
      </c>
      <c r="V421" s="8"/>
      <c r="W421" s="8"/>
      <c r="X421" s="8">
        <f t="shared" si="21"/>
        <v>29</v>
      </c>
      <c r="Y421" s="39">
        <f t="shared" si="23"/>
        <v>4.1428571428571432</v>
      </c>
      <c r="Z421" s="35">
        <v>1</v>
      </c>
      <c r="AA421" s="28"/>
      <c r="AB421" s="28">
        <f>+COUNTIFS(Causales[Causal Homologada],Causales[[#This Row],[Causal Homologada]])</f>
        <v>7</v>
      </c>
      <c r="AC421" s="28"/>
      <c r="AD421" s="28">
        <f>+COUNTIFS(Causales[Causal Homologada],Causales[[#This Row],[Causal Homologada]],Causales[Ranking],1,Causales[Dinámica],Causales[[#This Row],[Dinámica]])</f>
        <v>3</v>
      </c>
      <c r="AE421" s="28">
        <f>+COUNTIFS(Causales[Causal Homologada],Causales[[#This Row],[Causal Homologada]],Causales[Ranking],2,Causales[Dinámica],Causales[[#This Row],[Dinámica]])</f>
        <v>0</v>
      </c>
      <c r="AF421" s="28">
        <f>+Causales[[#This Row],[Conteo Rank]]*1+Causales[[#This Row],[Conteo Rank2]]*0.5</f>
        <v>3</v>
      </c>
      <c r="AG421" s="28">
        <f>+Causales[[#This Row],[Conteo Rank 1+2]]*0.8+Causales[[#This Row],[Puntaje Total]]*0.2</f>
        <v>8.2000000000000011</v>
      </c>
      <c r="AH421" s="28">
        <f>+_xlfn.PERCENTRANK.INC(Causales[Puntaje Ponderado],Causales[[#This Row],[Puntaje Ponderado]],3)</f>
        <v>0.372</v>
      </c>
      <c r="AI421" s="49" t="str">
        <f>+VLOOKUP(M421,Homolgacion9[[Causal Homologada]:[Driver]],2,0)</f>
        <v>Manejo y uso insustentable de las tierras forestales</v>
      </c>
      <c r="AJ421" s="2" t="str">
        <f t="shared" si="22"/>
        <v>Baja</v>
      </c>
    </row>
    <row r="422" spans="2:36" x14ac:dyDescent="0.2">
      <c r="B422" s="6" t="s">
        <v>45</v>
      </c>
      <c r="C422" s="6" t="s">
        <v>37</v>
      </c>
      <c r="D422" s="6" t="str">
        <f>+VLOOKUP(F422,'DIV REGIONAL'!$F$4:$H$37,2,0)</f>
        <v>SUROESTE</v>
      </c>
      <c r="E422" s="6" t="str">
        <f>+VLOOKUP(F422,'DIV REGIONAL'!$F$4:$H$37,3,0)</f>
        <v>VI. ENRIQUILLO</v>
      </c>
      <c r="F422" s="6" t="s">
        <v>191</v>
      </c>
      <c r="G422" s="7">
        <v>4</v>
      </c>
      <c r="H422" s="6" t="s">
        <v>56</v>
      </c>
      <c r="I422" s="46" t="s">
        <v>868</v>
      </c>
      <c r="J422" s="7">
        <v>8</v>
      </c>
      <c r="K422" s="6" t="s">
        <v>3</v>
      </c>
      <c r="L422" s="6" t="s">
        <v>4</v>
      </c>
      <c r="M422" s="10" t="str">
        <f>+VLOOKUP(L422,Homolgacion9[[Causal]:[Causal Homologada]],2,0)</f>
        <v>Agricultura Comercial</v>
      </c>
      <c r="N422" s="47" t="str">
        <f>+Causales[[#This Row],[Provincia]]&amp;Causales[[#This Row],[Dinámica]]&amp;Causales[[#This Row],[Causal Homologada]]</f>
        <v>BahorucoDeforestaciónAgricultura Comercial</v>
      </c>
      <c r="O422" s="7">
        <v>2</v>
      </c>
      <c r="P422" s="7">
        <v>3</v>
      </c>
      <c r="Q422" s="7">
        <v>3</v>
      </c>
      <c r="R422" s="7">
        <v>3</v>
      </c>
      <c r="S422" s="7">
        <v>4</v>
      </c>
      <c r="T422" s="7">
        <v>4</v>
      </c>
      <c r="U422" s="7">
        <v>4</v>
      </c>
      <c r="V422" s="7">
        <v>4</v>
      </c>
      <c r="W422" s="7"/>
      <c r="X422" s="7">
        <f t="shared" si="21"/>
        <v>27</v>
      </c>
      <c r="Y422" s="38">
        <f t="shared" si="23"/>
        <v>3.375</v>
      </c>
      <c r="Z422" s="32">
        <v>3</v>
      </c>
      <c r="AA422" s="28"/>
      <c r="AB422" s="28">
        <f>+COUNTIFS(Causales[Causal Homologada],Causales[[#This Row],[Causal Homologada]])</f>
        <v>30</v>
      </c>
      <c r="AC422" s="28"/>
      <c r="AD422" s="28">
        <f>+COUNTIFS(Causales[Causal Homologada],Causales[[#This Row],[Causal Homologada]],Causales[Ranking],1,Causales[Dinámica],Causales[[#This Row],[Dinámica]])</f>
        <v>7</v>
      </c>
      <c r="AE422" s="28">
        <f>+COUNTIFS(Causales[Causal Homologada],Causales[[#This Row],[Causal Homologada]],Causales[Ranking],2,Causales[Dinámica],Causales[[#This Row],[Dinámica]])</f>
        <v>9</v>
      </c>
      <c r="AF422" s="28">
        <f>+Causales[[#This Row],[Conteo Rank]]*1+Causales[[#This Row],[Conteo Rank2]]*0.5</f>
        <v>11.5</v>
      </c>
      <c r="AG422" s="28">
        <f>+Causales[[#This Row],[Conteo Rank 1+2]]*0.8+Causales[[#This Row],[Puntaje Total]]*0.2</f>
        <v>14.600000000000001</v>
      </c>
      <c r="AH422" s="28">
        <f>+_xlfn.PERCENTRANK.INC(Causales[Puntaje Ponderado],Causales[[#This Row],[Puntaje Ponderado]],3)</f>
        <v>0.89300000000000002</v>
      </c>
      <c r="AI422" s="49" t="str">
        <f>+VLOOKUP(M422,Homolgacion9[[Causal Homologada]:[Driver]],2,0)</f>
        <v>Manejo y uso insustentable de las tierras para producción agrícola</v>
      </c>
      <c r="AJ422" s="2" t="str">
        <f t="shared" si="22"/>
        <v>Muy Alta</v>
      </c>
    </row>
    <row r="423" spans="2:36" x14ac:dyDescent="0.2">
      <c r="B423" s="1" t="s">
        <v>45</v>
      </c>
      <c r="C423" s="1" t="s">
        <v>37</v>
      </c>
      <c r="D423" s="1" t="str">
        <f>+VLOOKUP(F423,'DIV REGIONAL'!$F$4:$H$37,2,0)</f>
        <v>SUROESTE</v>
      </c>
      <c r="E423" s="1" t="str">
        <f>+VLOOKUP(F423,'DIV REGIONAL'!$F$4:$H$37,3,0)</f>
        <v>VI. ENRIQUILLO</v>
      </c>
      <c r="F423" s="1" t="s">
        <v>191</v>
      </c>
      <c r="G423" s="2">
        <v>4</v>
      </c>
      <c r="H423" s="1" t="s">
        <v>56</v>
      </c>
      <c r="I423" s="46" t="s">
        <v>868</v>
      </c>
      <c r="J423" s="2">
        <v>8</v>
      </c>
      <c r="K423" s="1" t="s">
        <v>3</v>
      </c>
      <c r="L423" s="1" t="s">
        <v>5</v>
      </c>
      <c r="M423" s="10" t="str">
        <f>+VLOOKUP(L423,Homolgacion9[[Causal]:[Causal Homologada]],2,0)</f>
        <v>Agricultura migratoria/subsistencia</v>
      </c>
      <c r="N423" s="47" t="str">
        <f>+Causales[[#This Row],[Provincia]]&amp;Causales[[#This Row],[Dinámica]]&amp;Causales[[#This Row],[Causal Homologada]]</f>
        <v>BahorucoDeforestaciónAgricultura migratoria/subsistencia</v>
      </c>
      <c r="O423" s="8">
        <v>3</v>
      </c>
      <c r="P423" s="8">
        <v>5</v>
      </c>
      <c r="Q423" s="8">
        <v>5</v>
      </c>
      <c r="R423" s="8">
        <v>5</v>
      </c>
      <c r="S423" s="8">
        <v>5</v>
      </c>
      <c r="T423" s="8">
        <v>5</v>
      </c>
      <c r="U423" s="8">
        <v>5</v>
      </c>
      <c r="V423" s="8">
        <v>5</v>
      </c>
      <c r="W423" s="8"/>
      <c r="X423" s="8">
        <f t="shared" si="21"/>
        <v>38</v>
      </c>
      <c r="Y423" s="39">
        <f t="shared" si="23"/>
        <v>4.75</v>
      </c>
      <c r="Z423" s="34">
        <v>1</v>
      </c>
      <c r="AA423" s="28"/>
      <c r="AB423" s="28">
        <f>+COUNTIFS(Causales[Causal Homologada],Causales[[#This Row],[Causal Homologada]])</f>
        <v>37</v>
      </c>
      <c r="AC423" s="28"/>
      <c r="AD423" s="28">
        <f>+COUNTIFS(Causales[Causal Homologada],Causales[[#This Row],[Causal Homologada]],Causales[Ranking],1,Causales[Dinámica],Causales[[#This Row],[Dinámica]])</f>
        <v>3</v>
      </c>
      <c r="AE423" s="28">
        <f>+COUNTIFS(Causales[Causal Homologada],Causales[[#This Row],[Causal Homologada]],Causales[Ranking],2,Causales[Dinámica],Causales[[#This Row],[Dinámica]])</f>
        <v>11</v>
      </c>
      <c r="AF423" s="28">
        <f>+Causales[[#This Row],[Conteo Rank]]*1+Causales[[#This Row],[Conteo Rank2]]*0.5</f>
        <v>8.5</v>
      </c>
      <c r="AG423" s="28">
        <f>+Causales[[#This Row],[Conteo Rank 1+2]]*0.8+Causales[[#This Row],[Puntaje Total]]*0.2</f>
        <v>14.400000000000002</v>
      </c>
      <c r="AH423" s="28">
        <f>+_xlfn.PERCENTRANK.INC(Causales[Puntaje Ponderado],Causales[[#This Row],[Puntaje Ponderado]],3)</f>
        <v>0.873</v>
      </c>
      <c r="AI423" s="49" t="str">
        <f>+VLOOKUP(M423,Homolgacion9[[Causal Homologada]:[Driver]],2,0)</f>
        <v>Manejo y uso insustentable de las tierras para producción agrícola</v>
      </c>
      <c r="AJ423" s="2" t="str">
        <f t="shared" si="22"/>
        <v>Muy Alta</v>
      </c>
    </row>
    <row r="424" spans="2:36" x14ac:dyDescent="0.2">
      <c r="B424" s="1" t="s">
        <v>45</v>
      </c>
      <c r="C424" s="1" t="s">
        <v>37</v>
      </c>
      <c r="D424" s="1" t="str">
        <f>+VLOOKUP(F424,'DIV REGIONAL'!$F$4:$H$37,2,0)</f>
        <v>SUROESTE</v>
      </c>
      <c r="E424" s="1" t="str">
        <f>+VLOOKUP(F424,'DIV REGIONAL'!$F$4:$H$37,3,0)</f>
        <v>VI. ENRIQUILLO</v>
      </c>
      <c r="F424" s="1" t="s">
        <v>191</v>
      </c>
      <c r="G424" s="2">
        <v>4</v>
      </c>
      <c r="H424" s="1" t="s">
        <v>56</v>
      </c>
      <c r="I424" s="46" t="s">
        <v>868</v>
      </c>
      <c r="J424" s="2">
        <v>8</v>
      </c>
      <c r="K424" s="1" t="s">
        <v>3</v>
      </c>
      <c r="L424" s="1" t="s">
        <v>6</v>
      </c>
      <c r="M424" s="10" t="str">
        <f>+VLOOKUP(L424,Homolgacion9[[Causal]:[Causal Homologada]],2,0)</f>
        <v xml:space="preserve">Tala Ilegal de Bosque Natural </v>
      </c>
      <c r="N424" s="47" t="str">
        <f>+Causales[[#This Row],[Provincia]]&amp;Causales[[#This Row],[Dinámica]]&amp;Causales[[#This Row],[Causal Homologada]]</f>
        <v xml:space="preserve">BahorucoDeforestaciónTala Ilegal de Bosque Natural </v>
      </c>
      <c r="O424" s="8">
        <v>2</v>
      </c>
      <c r="P424" s="8">
        <v>2</v>
      </c>
      <c r="Q424" s="8">
        <v>3</v>
      </c>
      <c r="R424" s="8">
        <v>5</v>
      </c>
      <c r="S424" s="8">
        <v>4</v>
      </c>
      <c r="T424" s="8">
        <v>4</v>
      </c>
      <c r="U424" s="8">
        <v>4</v>
      </c>
      <c r="V424" s="8">
        <v>4</v>
      </c>
      <c r="W424" s="8"/>
      <c r="X424" s="8">
        <f t="shared" si="21"/>
        <v>28</v>
      </c>
      <c r="Y424" s="39">
        <f t="shared" si="23"/>
        <v>3.5</v>
      </c>
      <c r="Z424" s="34">
        <v>2</v>
      </c>
      <c r="AA424" s="28"/>
      <c r="AB424" s="28">
        <f>+COUNTIFS(Causales[Causal Homologada],Causales[[#This Row],[Causal Homologada]])</f>
        <v>34</v>
      </c>
      <c r="AC424" s="28"/>
      <c r="AD424" s="28">
        <f>+COUNTIFS(Causales[Causal Homologada],Causales[[#This Row],[Causal Homologada]],Causales[Ranking],1,Causales[Dinámica],Causales[[#This Row],[Dinámica]])</f>
        <v>10</v>
      </c>
      <c r="AE424" s="28">
        <f>+COUNTIFS(Causales[Causal Homologada],Causales[[#This Row],[Causal Homologada]],Causales[Ranking],2,Causales[Dinámica],Causales[[#This Row],[Dinámica]])</f>
        <v>3</v>
      </c>
      <c r="AF424" s="28">
        <f>+Causales[[#This Row],[Conteo Rank]]*1+Causales[[#This Row],[Conteo Rank2]]*0.5</f>
        <v>11.5</v>
      </c>
      <c r="AG424" s="28">
        <f>+Causales[[#This Row],[Conteo Rank 1+2]]*0.8+Causales[[#This Row],[Puntaje Total]]*0.2</f>
        <v>14.8</v>
      </c>
      <c r="AH424" s="28">
        <f>+_xlfn.PERCENTRANK.INC(Causales[Puntaje Ponderado],Causales[[#This Row],[Puntaje Ponderado]],3)</f>
        <v>0.90100000000000002</v>
      </c>
      <c r="AI424" s="49" t="str">
        <f>+VLOOKUP(M424,Homolgacion9[[Causal Homologada]:[Driver]],2,0)</f>
        <v>Manejo y uso insustentable de las tierras forestales</v>
      </c>
      <c r="AJ424" s="2" t="str">
        <f t="shared" si="22"/>
        <v>Muy Alta</v>
      </c>
    </row>
    <row r="425" spans="2:36" x14ac:dyDescent="0.2">
      <c r="B425" s="1" t="s">
        <v>45</v>
      </c>
      <c r="C425" s="1" t="s">
        <v>37</v>
      </c>
      <c r="D425" s="1" t="str">
        <f>+VLOOKUP(F425,'DIV REGIONAL'!$F$4:$H$37,2,0)</f>
        <v>SUROESTE</v>
      </c>
      <c r="E425" s="1" t="str">
        <f>+VLOOKUP(F425,'DIV REGIONAL'!$F$4:$H$37,3,0)</f>
        <v>VI. ENRIQUILLO</v>
      </c>
      <c r="F425" s="1" t="s">
        <v>191</v>
      </c>
      <c r="G425" s="2">
        <v>4</v>
      </c>
      <c r="H425" s="1" t="s">
        <v>56</v>
      </c>
      <c r="I425" s="46" t="s">
        <v>868</v>
      </c>
      <c r="J425" s="2">
        <v>8</v>
      </c>
      <c r="K425" s="1" t="s">
        <v>3</v>
      </c>
      <c r="L425" s="1" t="s">
        <v>7</v>
      </c>
      <c r="M425" s="10" t="str">
        <f>+VLOOKUP(L425,Homolgacion9[[Causal]:[Causal Homologada]],2,0)</f>
        <v>Infraestructura</v>
      </c>
      <c r="N425" s="47" t="str">
        <f>+Causales[[#This Row],[Provincia]]&amp;Causales[[#This Row],[Dinámica]]&amp;Causales[[#This Row],[Causal Homologada]]</f>
        <v>BahorucoDeforestaciónInfraestructura</v>
      </c>
      <c r="O425" s="8">
        <v>2</v>
      </c>
      <c r="P425" s="8">
        <v>2</v>
      </c>
      <c r="Q425" s="8">
        <v>1</v>
      </c>
      <c r="R425" s="8">
        <v>1</v>
      </c>
      <c r="S425" s="8">
        <v>1</v>
      </c>
      <c r="T425" s="8">
        <v>1</v>
      </c>
      <c r="U425" s="8">
        <v>1</v>
      </c>
      <c r="V425" s="8">
        <v>1</v>
      </c>
      <c r="W425" s="8"/>
      <c r="X425" s="8">
        <f t="shared" si="21"/>
        <v>10</v>
      </c>
      <c r="Y425" s="39">
        <f t="shared" si="23"/>
        <v>1.25</v>
      </c>
      <c r="Z425" s="34">
        <v>6</v>
      </c>
      <c r="AA425" s="28"/>
      <c r="AB425" s="28">
        <f>+COUNTIFS(Causales[Causal Homologada],Causales[[#This Row],[Causal Homologada]])</f>
        <v>27</v>
      </c>
      <c r="AC425" s="28"/>
      <c r="AD425" s="28">
        <f>+COUNTIFS(Causales[Causal Homologada],Causales[[#This Row],[Causal Homologada]],Causales[Ranking],1,Causales[Dinámica],Causales[[#This Row],[Dinámica]])</f>
        <v>0</v>
      </c>
      <c r="AE425" s="28">
        <f>+COUNTIFS(Causales[Causal Homologada],Causales[[#This Row],[Causal Homologada]],Causales[Ranking],2,Causales[Dinámica],Causales[[#This Row],[Dinámica]])</f>
        <v>1</v>
      </c>
      <c r="AF425" s="28">
        <f>+Causales[[#This Row],[Conteo Rank]]*1+Causales[[#This Row],[Conteo Rank2]]*0.5</f>
        <v>0.5</v>
      </c>
      <c r="AG425" s="28">
        <f>+Causales[[#This Row],[Conteo Rank 1+2]]*0.8+Causales[[#This Row],[Puntaje Total]]*0.2</f>
        <v>2.4</v>
      </c>
      <c r="AH425" s="28">
        <f>+_xlfn.PERCENTRANK.INC(Causales[Puntaje Ponderado],Causales[[#This Row],[Puntaje Ponderado]],3)</f>
        <v>4.2000000000000003E-2</v>
      </c>
      <c r="AI425" s="49" t="str">
        <f>+VLOOKUP(M425,Homolgacion9[[Causal Homologada]:[Driver]],2,0)</f>
        <v>Expansión de infraestructura productiva de tipo urbana, vial e industrial</v>
      </c>
      <c r="AJ425" s="2" t="str">
        <f t="shared" si="22"/>
        <v>Muy Baja</v>
      </c>
    </row>
    <row r="426" spans="2:36" x14ac:dyDescent="0.2">
      <c r="B426" s="1" t="s">
        <v>45</v>
      </c>
      <c r="C426" s="1" t="s">
        <v>37</v>
      </c>
      <c r="D426" s="1" t="str">
        <f>+VLOOKUP(F426,'DIV REGIONAL'!$F$4:$H$37,2,0)</f>
        <v>SUROESTE</v>
      </c>
      <c r="E426" s="1" t="str">
        <f>+VLOOKUP(F426,'DIV REGIONAL'!$F$4:$H$37,3,0)</f>
        <v>VI. ENRIQUILLO</v>
      </c>
      <c r="F426" s="1" t="s">
        <v>191</v>
      </c>
      <c r="G426" s="2">
        <v>4</v>
      </c>
      <c r="H426" s="1" t="s">
        <v>56</v>
      </c>
      <c r="I426" s="46" t="s">
        <v>868</v>
      </c>
      <c r="J426" s="2">
        <v>8</v>
      </c>
      <c r="K426" s="1" t="s">
        <v>3</v>
      </c>
      <c r="L426" s="1" t="s">
        <v>209</v>
      </c>
      <c r="M426" s="10" t="str">
        <f>+VLOOKUP(L426,Homolgacion9[[Causal]:[Causal Homologada]],2,0)</f>
        <v xml:space="preserve">Tala Ilegal de Bosque Natural </v>
      </c>
      <c r="N426" s="47" t="str">
        <f>+Causales[[#This Row],[Provincia]]&amp;Causales[[#This Row],[Dinámica]]&amp;Causales[[#This Row],[Causal Homologada]]</f>
        <v xml:space="preserve">BahorucoDeforestaciónTala Ilegal de Bosque Natural </v>
      </c>
      <c r="O426" s="8">
        <v>3</v>
      </c>
      <c r="P426" s="8">
        <v>3</v>
      </c>
      <c r="Q426" s="8">
        <v>2</v>
      </c>
      <c r="R426" s="8">
        <v>3</v>
      </c>
      <c r="S426" s="8">
        <v>4</v>
      </c>
      <c r="T426" s="8">
        <v>4</v>
      </c>
      <c r="U426" s="8">
        <v>2</v>
      </c>
      <c r="V426" s="8">
        <v>2</v>
      </c>
      <c r="W426" s="8"/>
      <c r="X426" s="8">
        <f t="shared" si="21"/>
        <v>23</v>
      </c>
      <c r="Y426" s="39">
        <f t="shared" si="23"/>
        <v>2.875</v>
      </c>
      <c r="Z426" s="34">
        <v>4</v>
      </c>
      <c r="AA426" s="28"/>
      <c r="AB426" s="28">
        <f>+COUNTIFS(Causales[Causal Homologada],Causales[[#This Row],[Causal Homologada]])</f>
        <v>34</v>
      </c>
      <c r="AC426" s="28"/>
      <c r="AD426" s="28">
        <f>+COUNTIFS(Causales[Causal Homologada],Causales[[#This Row],[Causal Homologada]],Causales[Ranking],1,Causales[Dinámica],Causales[[#This Row],[Dinámica]])</f>
        <v>10</v>
      </c>
      <c r="AE426" s="28">
        <f>+COUNTIFS(Causales[Causal Homologada],Causales[[#This Row],[Causal Homologada]],Causales[Ranking],2,Causales[Dinámica],Causales[[#This Row],[Dinámica]])</f>
        <v>3</v>
      </c>
      <c r="AF426" s="28">
        <f>+Causales[[#This Row],[Conteo Rank]]*1+Causales[[#This Row],[Conteo Rank2]]*0.5</f>
        <v>11.5</v>
      </c>
      <c r="AG426" s="28">
        <f>+Causales[[#This Row],[Conteo Rank 1+2]]*0.8+Causales[[#This Row],[Puntaje Total]]*0.2</f>
        <v>13.8</v>
      </c>
      <c r="AH426" s="28">
        <f>+_xlfn.PERCENTRANK.INC(Causales[Puntaje Ponderado],Causales[[#This Row],[Puntaje Ponderado]],3)</f>
        <v>0.81799999999999995</v>
      </c>
      <c r="AI426" s="49" t="str">
        <f>+VLOOKUP(M426,Homolgacion9[[Causal Homologada]:[Driver]],2,0)</f>
        <v>Manejo y uso insustentable de las tierras forestales</v>
      </c>
      <c r="AJ426" s="2" t="str">
        <f t="shared" si="22"/>
        <v>Muy Alta</v>
      </c>
    </row>
    <row r="427" spans="2:36" x14ac:dyDescent="0.2">
      <c r="B427" s="1" t="s">
        <v>45</v>
      </c>
      <c r="C427" s="1" t="s">
        <v>37</v>
      </c>
      <c r="D427" s="1" t="str">
        <f>+VLOOKUP(F427,'DIV REGIONAL'!$F$4:$H$37,2,0)</f>
        <v>SUROESTE</v>
      </c>
      <c r="E427" s="1" t="str">
        <f>+VLOOKUP(F427,'DIV REGIONAL'!$F$4:$H$37,3,0)</f>
        <v>VI. ENRIQUILLO</v>
      </c>
      <c r="F427" s="1" t="s">
        <v>191</v>
      </c>
      <c r="G427" s="2">
        <v>4</v>
      </c>
      <c r="H427" s="1" t="s">
        <v>56</v>
      </c>
      <c r="I427" s="46" t="s">
        <v>868</v>
      </c>
      <c r="J427" s="2">
        <v>8</v>
      </c>
      <c r="K427" s="1" t="s">
        <v>3</v>
      </c>
      <c r="L427" s="1" t="s">
        <v>60</v>
      </c>
      <c r="M427" s="10" t="str">
        <f>+VLOOKUP(L427,Homolgacion9[[Causal]:[Causal Homologada]],2,0)</f>
        <v>Ganadería Comercial</v>
      </c>
      <c r="N427" s="47" t="str">
        <f>+Causales[[#This Row],[Provincia]]&amp;Causales[[#This Row],[Dinámica]]&amp;Causales[[#This Row],[Causal Homologada]]</f>
        <v>BahorucoDeforestaciónGanadería Comercial</v>
      </c>
      <c r="O427" s="8">
        <v>3</v>
      </c>
      <c r="P427" s="8">
        <v>1</v>
      </c>
      <c r="Q427" s="8">
        <v>1</v>
      </c>
      <c r="R427" s="8">
        <v>2</v>
      </c>
      <c r="S427" s="8">
        <v>2</v>
      </c>
      <c r="T427" s="8">
        <v>2</v>
      </c>
      <c r="U427" s="8">
        <v>2</v>
      </c>
      <c r="V427" s="8">
        <v>2</v>
      </c>
      <c r="W427" s="8"/>
      <c r="X427" s="8">
        <f t="shared" si="21"/>
        <v>15</v>
      </c>
      <c r="Y427" s="39">
        <f t="shared" si="23"/>
        <v>1.875</v>
      </c>
      <c r="Z427" s="34">
        <v>5</v>
      </c>
      <c r="AA427" s="28"/>
      <c r="AB427" s="28">
        <f>+COUNTIFS(Causales[Causal Homologada],Causales[[#This Row],[Causal Homologada]])</f>
        <v>28</v>
      </c>
      <c r="AC427" s="28"/>
      <c r="AD427" s="28">
        <f>+COUNTIFS(Causales[Causal Homologada],Causales[[#This Row],[Causal Homologada]],Causales[Ranking],1,Causales[Dinámica],Causales[[#This Row],[Dinámica]])</f>
        <v>11</v>
      </c>
      <c r="AE427" s="28">
        <f>+COUNTIFS(Causales[Causal Homologada],Causales[[#This Row],[Causal Homologada]],Causales[Ranking],2,Causales[Dinámica],Causales[[#This Row],[Dinámica]])</f>
        <v>3</v>
      </c>
      <c r="AF427" s="28">
        <f>+Causales[[#This Row],[Conteo Rank]]*1+Causales[[#This Row],[Conteo Rank2]]*0.5</f>
        <v>12.5</v>
      </c>
      <c r="AG427" s="28">
        <f>+Causales[[#This Row],[Conteo Rank 1+2]]*0.8+Causales[[#This Row],[Puntaje Total]]*0.2</f>
        <v>13</v>
      </c>
      <c r="AH427" s="28">
        <f>+_xlfn.PERCENTRANK.INC(Causales[Puntaje Ponderado],Causales[[#This Row],[Puntaje Ponderado]],3)</f>
        <v>0.72399999999999998</v>
      </c>
      <c r="AI427" s="49" t="str">
        <f>+VLOOKUP(M427,Homolgacion9[[Causal Homologada]:[Driver]],2,0)</f>
        <v>Manejo y uso insustentable de las tierras para producción ganadera</v>
      </c>
      <c r="AJ427" s="2" t="str">
        <f t="shared" si="22"/>
        <v>Alta</v>
      </c>
    </row>
    <row r="428" spans="2:36" x14ac:dyDescent="0.2">
      <c r="B428" s="1" t="s">
        <v>45</v>
      </c>
      <c r="C428" s="1" t="s">
        <v>37</v>
      </c>
      <c r="D428" s="1" t="str">
        <f>+VLOOKUP(F428,'DIV REGIONAL'!$F$4:$H$37,2,0)</f>
        <v>SUROESTE</v>
      </c>
      <c r="E428" s="1" t="str">
        <f>+VLOOKUP(F428,'DIV REGIONAL'!$F$4:$H$37,3,0)</f>
        <v>VI. ENRIQUILLO</v>
      </c>
      <c r="F428" s="1" t="s">
        <v>191</v>
      </c>
      <c r="G428" s="2">
        <v>4</v>
      </c>
      <c r="H428" s="1" t="s">
        <v>56</v>
      </c>
      <c r="I428" s="46" t="s">
        <v>868</v>
      </c>
      <c r="J428" s="2">
        <v>8</v>
      </c>
      <c r="K428" s="1" t="s">
        <v>10</v>
      </c>
      <c r="L428" s="1" t="s">
        <v>14</v>
      </c>
      <c r="M428" s="10" t="str">
        <f>+VLOOKUP(L428,Homolgacion9[[Causal]:[Causal Homologada]],2,0)</f>
        <v>Planes de Manejo mal gestionados/mal ejecutados</v>
      </c>
      <c r="N428" s="47" t="str">
        <f>+Causales[[#This Row],[Provincia]]&amp;Causales[[#This Row],[Dinámica]]&amp;Causales[[#This Row],[Causal Homologada]]</f>
        <v>BahorucoDegradaciónPlanes de Manejo mal gestionados/mal ejecutados</v>
      </c>
      <c r="O428" s="8">
        <v>5</v>
      </c>
      <c r="P428" s="8">
        <v>4</v>
      </c>
      <c r="Q428" s="8">
        <v>4</v>
      </c>
      <c r="R428" s="8">
        <v>3</v>
      </c>
      <c r="S428" s="8">
        <v>3</v>
      </c>
      <c r="T428" s="8">
        <v>3</v>
      </c>
      <c r="U428" s="8">
        <v>3</v>
      </c>
      <c r="V428" s="8">
        <v>3</v>
      </c>
      <c r="W428" s="8"/>
      <c r="X428" s="8">
        <f t="shared" si="21"/>
        <v>28</v>
      </c>
      <c r="Y428" s="39">
        <f t="shared" si="23"/>
        <v>3.5</v>
      </c>
      <c r="Z428" s="34">
        <v>2</v>
      </c>
      <c r="AA428" s="28"/>
      <c r="AB428" s="28">
        <f>+COUNTIFS(Causales[Causal Homologada],Causales[[#This Row],[Causal Homologada]])</f>
        <v>33</v>
      </c>
      <c r="AC428" s="28"/>
      <c r="AD428" s="28">
        <f>+COUNTIFS(Causales[Causal Homologada],Causales[[#This Row],[Causal Homologada]],Causales[Ranking],1,Causales[Dinámica],Causales[[#This Row],[Dinámica]])</f>
        <v>9</v>
      </c>
      <c r="AE428" s="28">
        <f>+COUNTIFS(Causales[Causal Homologada],Causales[[#This Row],[Causal Homologada]],Causales[Ranking],2,Causales[Dinámica],Causales[[#This Row],[Dinámica]])</f>
        <v>4</v>
      </c>
      <c r="AF428" s="28">
        <f>+Causales[[#This Row],[Conteo Rank]]*1+Causales[[#This Row],[Conteo Rank2]]*0.5</f>
        <v>11</v>
      </c>
      <c r="AG428" s="28">
        <f>+Causales[[#This Row],[Conteo Rank 1+2]]*0.8+Causales[[#This Row],[Puntaje Total]]*0.2</f>
        <v>14.400000000000002</v>
      </c>
      <c r="AH428" s="28">
        <f>+_xlfn.PERCENTRANK.INC(Causales[Puntaje Ponderado],Causales[[#This Row],[Puntaje Ponderado]],3)</f>
        <v>0.873</v>
      </c>
      <c r="AI428" s="49" t="str">
        <f>+VLOOKUP(M428,Homolgacion9[[Causal Homologada]:[Driver]],2,0)</f>
        <v>Manejo y uso insustentable de las tierras forestales</v>
      </c>
      <c r="AJ428" s="2" t="str">
        <f t="shared" si="22"/>
        <v>Muy Alta</v>
      </c>
    </row>
    <row r="429" spans="2:36" x14ac:dyDescent="0.2">
      <c r="B429" s="1" t="s">
        <v>45</v>
      </c>
      <c r="C429" s="1" t="s">
        <v>37</v>
      </c>
      <c r="D429" s="1" t="str">
        <f>+VLOOKUP(F429,'DIV REGIONAL'!$F$4:$H$37,2,0)</f>
        <v>SUROESTE</v>
      </c>
      <c r="E429" s="1" t="str">
        <f>+VLOOKUP(F429,'DIV REGIONAL'!$F$4:$H$37,3,0)</f>
        <v>VI. ENRIQUILLO</v>
      </c>
      <c r="F429" s="1" t="s">
        <v>191</v>
      </c>
      <c r="G429" s="2">
        <v>4</v>
      </c>
      <c r="H429" s="1" t="s">
        <v>56</v>
      </c>
      <c r="I429" s="46" t="s">
        <v>868</v>
      </c>
      <c r="J429" s="2">
        <v>8</v>
      </c>
      <c r="K429" s="1" t="s">
        <v>10</v>
      </c>
      <c r="L429" s="1" t="s">
        <v>11</v>
      </c>
      <c r="M429" s="10" t="str">
        <f>+VLOOKUP(L429,Homolgacion9[[Causal]:[Causal Homologada]],2,0)</f>
        <v>Incendios Mediana y Baja Intensidad</v>
      </c>
      <c r="N429" s="47" t="str">
        <f>+Causales[[#This Row],[Provincia]]&amp;Causales[[#This Row],[Dinámica]]&amp;Causales[[#This Row],[Causal Homologada]]</f>
        <v>BahorucoDegradaciónIncendios Mediana y Baja Intensidad</v>
      </c>
      <c r="O429" s="8">
        <v>4</v>
      </c>
      <c r="P429" s="8">
        <v>4</v>
      </c>
      <c r="Q429" s="8">
        <v>2</v>
      </c>
      <c r="R429" s="8">
        <v>2</v>
      </c>
      <c r="S429" s="8">
        <v>2</v>
      </c>
      <c r="T429" s="8">
        <v>3</v>
      </c>
      <c r="U429" s="8">
        <v>3</v>
      </c>
      <c r="V429" s="8">
        <v>3</v>
      </c>
      <c r="W429" s="8"/>
      <c r="X429" s="8">
        <f t="shared" si="21"/>
        <v>23</v>
      </c>
      <c r="Y429" s="39">
        <f t="shared" si="23"/>
        <v>2.875</v>
      </c>
      <c r="Z429" s="34">
        <v>3</v>
      </c>
      <c r="AA429" s="28"/>
      <c r="AB429" s="28">
        <f>+COUNTIFS(Causales[Causal Homologada],Causales[[#This Row],[Causal Homologada]])</f>
        <v>30</v>
      </c>
      <c r="AC429" s="28"/>
      <c r="AD429" s="28">
        <f>+COUNTIFS(Causales[Causal Homologada],Causales[[#This Row],[Causal Homologada]],Causales[Ranking],1,Causales[Dinámica],Causales[[#This Row],[Dinámica]])</f>
        <v>1</v>
      </c>
      <c r="AE429" s="28">
        <f>+COUNTIFS(Causales[Causal Homologada],Causales[[#This Row],[Causal Homologada]],Causales[Ranking],2,Causales[Dinámica],Causales[[#This Row],[Dinámica]])</f>
        <v>7</v>
      </c>
      <c r="AF429" s="28">
        <f>+Causales[[#This Row],[Conteo Rank]]*1+Causales[[#This Row],[Conteo Rank2]]*0.5</f>
        <v>4.5</v>
      </c>
      <c r="AG429" s="28">
        <f>+Causales[[#This Row],[Conteo Rank 1+2]]*0.8+Causales[[#This Row],[Puntaje Total]]*0.2</f>
        <v>8.2000000000000011</v>
      </c>
      <c r="AH429" s="28">
        <f>+_xlfn.PERCENTRANK.INC(Causales[Puntaje Ponderado],Causales[[#This Row],[Puntaje Ponderado]],3)</f>
        <v>0.372</v>
      </c>
      <c r="AI429" s="49" t="str">
        <f>+VLOOKUP(M429,Homolgacion9[[Causal Homologada]:[Driver]],2,0)</f>
        <v>Incendios Forestales</v>
      </c>
      <c r="AJ429" s="2" t="str">
        <f t="shared" si="22"/>
        <v>Baja</v>
      </c>
    </row>
    <row r="430" spans="2:36" x14ac:dyDescent="0.2">
      <c r="B430" s="1" t="s">
        <v>45</v>
      </c>
      <c r="C430" s="1" t="s">
        <v>37</v>
      </c>
      <c r="D430" s="1" t="str">
        <f>+VLOOKUP(F430,'DIV REGIONAL'!$F$4:$H$37,2,0)</f>
        <v>SUROESTE</v>
      </c>
      <c r="E430" s="1" t="str">
        <f>+VLOOKUP(F430,'DIV REGIONAL'!$F$4:$H$37,3,0)</f>
        <v>VI. ENRIQUILLO</v>
      </c>
      <c r="F430" s="1" t="s">
        <v>191</v>
      </c>
      <c r="G430" s="2">
        <v>4</v>
      </c>
      <c r="H430" s="1" t="s">
        <v>56</v>
      </c>
      <c r="I430" s="46" t="s">
        <v>868</v>
      </c>
      <c r="J430" s="2">
        <v>8</v>
      </c>
      <c r="K430" s="1" t="s">
        <v>10</v>
      </c>
      <c r="L430" s="1" t="s">
        <v>12</v>
      </c>
      <c r="M430" s="10" t="str">
        <f>+VLOOKUP(L430,Homolgacion9[[Causal]:[Causal Homologada]],2,0)</f>
        <v>Pastoreo de ganado en bosques</v>
      </c>
      <c r="N430" s="47" t="str">
        <f>+Causales[[#This Row],[Provincia]]&amp;Causales[[#This Row],[Dinámica]]&amp;Causales[[#This Row],[Causal Homologada]]</f>
        <v>BahorucoDegradaciónPastoreo de ganado en bosques</v>
      </c>
      <c r="O430" s="8">
        <v>1</v>
      </c>
      <c r="P430" s="8">
        <v>3</v>
      </c>
      <c r="Q430" s="8">
        <v>3</v>
      </c>
      <c r="R430" s="8">
        <v>5</v>
      </c>
      <c r="S430" s="8">
        <v>2</v>
      </c>
      <c r="T430" s="8">
        <v>2</v>
      </c>
      <c r="U430" s="8">
        <v>2</v>
      </c>
      <c r="V430" s="8">
        <v>2</v>
      </c>
      <c r="W430" s="8"/>
      <c r="X430" s="8">
        <f t="shared" si="21"/>
        <v>20</v>
      </c>
      <c r="Y430" s="39">
        <f t="shared" si="23"/>
        <v>2.5</v>
      </c>
      <c r="Z430" s="34">
        <v>5</v>
      </c>
      <c r="AA430" s="28"/>
      <c r="AB430" s="28">
        <f>+COUNTIFS(Causales[Causal Homologada],Causales[[#This Row],[Causal Homologada]])</f>
        <v>29</v>
      </c>
      <c r="AC430" s="28"/>
      <c r="AD430" s="28">
        <f>+COUNTIFS(Causales[Causal Homologada],Causales[[#This Row],[Causal Homologada]],Causales[Ranking],1,Causales[Dinámica],Causales[[#This Row],[Dinámica]])</f>
        <v>11</v>
      </c>
      <c r="AE430" s="28">
        <f>+COUNTIFS(Causales[Causal Homologada],Causales[[#This Row],[Causal Homologada]],Causales[Ranking],2,Causales[Dinámica],Causales[[#This Row],[Dinámica]])</f>
        <v>8</v>
      </c>
      <c r="AF430" s="28">
        <f>+Causales[[#This Row],[Conteo Rank]]*1+Causales[[#This Row],[Conteo Rank2]]*0.5</f>
        <v>15</v>
      </c>
      <c r="AG430" s="28">
        <f>+Causales[[#This Row],[Conteo Rank 1+2]]*0.8+Causales[[#This Row],[Puntaje Total]]*0.2</f>
        <v>16</v>
      </c>
      <c r="AH430" s="28">
        <f>+_xlfn.PERCENTRANK.INC(Causales[Puntaje Ponderado],Causales[[#This Row],[Puntaje Ponderado]],3)</f>
        <v>0.96199999999999997</v>
      </c>
      <c r="AI430" s="49" t="str">
        <f>+VLOOKUP(M430,Homolgacion9[[Causal Homologada]:[Driver]],2,0)</f>
        <v>Manejo y uso insustentable de las tierras para producción ganadera</v>
      </c>
      <c r="AJ430" s="2" t="str">
        <f t="shared" si="22"/>
        <v>Muy Alta</v>
      </c>
    </row>
    <row r="431" spans="2:36" x14ac:dyDescent="0.2">
      <c r="B431" s="1" t="s">
        <v>45</v>
      </c>
      <c r="C431" s="1" t="s">
        <v>37</v>
      </c>
      <c r="D431" s="1" t="str">
        <f>+VLOOKUP(F431,'DIV REGIONAL'!$F$4:$H$37,2,0)</f>
        <v>SUROESTE</v>
      </c>
      <c r="E431" s="1" t="str">
        <f>+VLOOKUP(F431,'DIV REGIONAL'!$F$4:$H$37,3,0)</f>
        <v>VI. ENRIQUILLO</v>
      </c>
      <c r="F431" s="1" t="s">
        <v>191</v>
      </c>
      <c r="G431" s="2">
        <v>4</v>
      </c>
      <c r="H431" s="1" t="s">
        <v>56</v>
      </c>
      <c r="I431" s="46" t="s">
        <v>868</v>
      </c>
      <c r="J431" s="2">
        <v>8</v>
      </c>
      <c r="K431" s="1" t="s">
        <v>10</v>
      </c>
      <c r="L431" s="1" t="s">
        <v>13</v>
      </c>
      <c r="M431" s="10" t="str">
        <f>+VLOOKUP(L431,Homolgacion9[[Causal]:[Causal Homologada]],2,0)</f>
        <v>Extracción de Madera Leña/Carbón</v>
      </c>
      <c r="N431" s="47" t="str">
        <f>+Causales[[#This Row],[Provincia]]&amp;Causales[[#This Row],[Dinámica]]&amp;Causales[[#This Row],[Causal Homologada]]</f>
        <v>BahorucoDegradaciónExtracción de Madera Leña/Carbón</v>
      </c>
      <c r="O431" s="8">
        <v>4</v>
      </c>
      <c r="P431" s="8">
        <v>5</v>
      </c>
      <c r="Q431" s="8">
        <v>4</v>
      </c>
      <c r="R431" s="8">
        <v>5</v>
      </c>
      <c r="S431" s="8">
        <v>5</v>
      </c>
      <c r="T431" s="8">
        <v>2</v>
      </c>
      <c r="U431" s="8">
        <v>3</v>
      </c>
      <c r="V431" s="8">
        <v>3</v>
      </c>
      <c r="W431" s="8"/>
      <c r="X431" s="8">
        <f t="shared" si="21"/>
        <v>31</v>
      </c>
      <c r="Y431" s="39">
        <f t="shared" si="23"/>
        <v>3.875</v>
      </c>
      <c r="Z431" s="34">
        <v>1</v>
      </c>
      <c r="AA431" s="28"/>
      <c r="AB431" s="28">
        <f>+COUNTIFS(Causales[Causal Homologada],Causales[[#This Row],[Causal Homologada]])</f>
        <v>31</v>
      </c>
      <c r="AC431" s="28"/>
      <c r="AD431" s="28">
        <f>+COUNTIFS(Causales[Causal Homologada],Causales[[#This Row],[Causal Homologada]],Causales[Ranking],1,Causales[Dinámica],Causales[[#This Row],[Dinámica]])</f>
        <v>10</v>
      </c>
      <c r="AE431" s="28">
        <f>+COUNTIFS(Causales[Causal Homologada],Causales[[#This Row],[Causal Homologada]],Causales[Ranking],2,Causales[Dinámica],Causales[[#This Row],[Dinámica]])</f>
        <v>9</v>
      </c>
      <c r="AF431" s="28">
        <f>+Causales[[#This Row],[Conteo Rank]]*1+Causales[[#This Row],[Conteo Rank2]]*0.5</f>
        <v>14.5</v>
      </c>
      <c r="AG431" s="28">
        <f>+Causales[[#This Row],[Conteo Rank 1+2]]*0.8+Causales[[#This Row],[Puntaje Total]]*0.2</f>
        <v>17.8</v>
      </c>
      <c r="AH431" s="28">
        <f>+_xlfn.PERCENTRANK.INC(Causales[Puntaje Ponderado],Causales[[#This Row],[Puntaje Ponderado]],3)</f>
        <v>0.995</v>
      </c>
      <c r="AI431" s="49" t="str">
        <f>+VLOOKUP(M431,Homolgacion9[[Causal Homologada]:[Driver]],2,0)</f>
        <v>Manejo y uso insustentable de las tierras forestales</v>
      </c>
      <c r="AJ431" s="2" t="str">
        <f t="shared" si="22"/>
        <v>Muy Alta</v>
      </c>
    </row>
    <row r="432" spans="2:36" x14ac:dyDescent="0.2">
      <c r="B432" s="1" t="s">
        <v>45</v>
      </c>
      <c r="C432" s="1" t="s">
        <v>37</v>
      </c>
      <c r="D432" s="1" t="str">
        <f>+VLOOKUP(F432,'DIV REGIONAL'!$F$4:$H$37,2,0)</f>
        <v>SUROESTE</v>
      </c>
      <c r="E432" s="1" t="str">
        <f>+VLOOKUP(F432,'DIV REGIONAL'!$F$4:$H$37,3,0)</f>
        <v>VI. ENRIQUILLO</v>
      </c>
      <c r="F432" s="1" t="s">
        <v>191</v>
      </c>
      <c r="G432" s="2">
        <v>4</v>
      </c>
      <c r="H432" s="1" t="s">
        <v>56</v>
      </c>
      <c r="I432" s="46" t="s">
        <v>868</v>
      </c>
      <c r="J432" s="2">
        <v>8</v>
      </c>
      <c r="K432" s="1" t="s">
        <v>10</v>
      </c>
      <c r="L432" s="1" t="s">
        <v>210</v>
      </c>
      <c r="M432" s="10" t="str">
        <f>+VLOOKUP(L432,Homolgacion9[[Causal]:[Causal Homologada]],2,0)</f>
        <v>Extracción Productos Forestales Madereros</v>
      </c>
      <c r="N432" s="47" t="str">
        <f>+Causales[[#This Row],[Provincia]]&amp;Causales[[#This Row],[Dinámica]]&amp;Causales[[#This Row],[Causal Homologada]]</f>
        <v>BahorucoDegradaciónExtracción Productos Forestales Madereros</v>
      </c>
      <c r="O432" s="8">
        <v>4</v>
      </c>
      <c r="P432" s="8">
        <v>2</v>
      </c>
      <c r="Q432" s="8">
        <v>2</v>
      </c>
      <c r="R432" s="8">
        <v>2</v>
      </c>
      <c r="S432" s="8">
        <v>3</v>
      </c>
      <c r="T432" s="8">
        <v>3</v>
      </c>
      <c r="U432" s="8">
        <v>3</v>
      </c>
      <c r="V432" s="8">
        <v>3</v>
      </c>
      <c r="W432" s="8"/>
      <c r="X432" s="8">
        <f t="shared" si="21"/>
        <v>22</v>
      </c>
      <c r="Y432" s="39">
        <f t="shared" si="23"/>
        <v>2.75</v>
      </c>
      <c r="Z432" s="34">
        <v>4</v>
      </c>
      <c r="AA432" s="28"/>
      <c r="AB432" s="28">
        <f>+COUNTIFS(Causales[Causal Homologada],Causales[[#This Row],[Causal Homologada]])</f>
        <v>3</v>
      </c>
      <c r="AC432" s="28"/>
      <c r="AD432" s="28">
        <f>+COUNTIFS(Causales[Causal Homologada],Causales[[#This Row],[Causal Homologada]],Causales[Ranking],1,Causales[Dinámica],Causales[[#This Row],[Dinámica]])</f>
        <v>1</v>
      </c>
      <c r="AE432" s="28">
        <f>+COUNTIFS(Causales[Causal Homologada],Causales[[#This Row],[Causal Homologada]],Causales[Ranking],2,Causales[Dinámica],Causales[[#This Row],[Dinámica]])</f>
        <v>0</v>
      </c>
      <c r="AF432" s="28">
        <f>+Causales[[#This Row],[Conteo Rank]]*1+Causales[[#This Row],[Conteo Rank2]]*0.5</f>
        <v>1</v>
      </c>
      <c r="AG432" s="28">
        <f>+Causales[[#This Row],[Conteo Rank 1+2]]*0.8+Causales[[#This Row],[Puntaje Total]]*0.2</f>
        <v>5.2</v>
      </c>
      <c r="AH432" s="28">
        <f>+_xlfn.PERCENTRANK.INC(Causales[Puntaje Ponderado],Causales[[#This Row],[Puntaje Ponderado]],3)</f>
        <v>0.214</v>
      </c>
      <c r="AI432" s="49" t="str">
        <f>+VLOOKUP(M432,Homolgacion9[[Causal Homologada]:[Driver]],2,0)</f>
        <v>Manejo y uso insustentable de las tierras forestales</v>
      </c>
      <c r="AJ432" s="2" t="str">
        <f t="shared" si="22"/>
        <v>Baja</v>
      </c>
    </row>
    <row r="433" spans="2:36" x14ac:dyDescent="0.2">
      <c r="B433" s="1" t="s">
        <v>45</v>
      </c>
      <c r="C433" s="1" t="s">
        <v>37</v>
      </c>
      <c r="D433" s="1" t="str">
        <f>+VLOOKUP(F433,'DIV REGIONAL'!$F$4:$H$37,2,0)</f>
        <v>SUROESTE</v>
      </c>
      <c r="E433" s="1" t="str">
        <f>+VLOOKUP(F433,'DIV REGIONAL'!$F$4:$H$37,3,0)</f>
        <v>VI. ENRIQUILLO</v>
      </c>
      <c r="F433" s="1" t="s">
        <v>191</v>
      </c>
      <c r="G433" s="2">
        <v>4</v>
      </c>
      <c r="H433" s="1" t="s">
        <v>56</v>
      </c>
      <c r="I433" s="46" t="s">
        <v>868</v>
      </c>
      <c r="J433" s="2">
        <v>8</v>
      </c>
      <c r="K433" s="1" t="s">
        <v>10</v>
      </c>
      <c r="L433" s="1" t="s">
        <v>163</v>
      </c>
      <c r="M433" s="10" t="str">
        <f>+VLOOKUP(L433,Homolgacion9[[Causal]:[Causal Homologada]],2,0)</f>
        <v>Introducción Especies Exóticas/Invasoras</v>
      </c>
      <c r="N433" s="47" t="str">
        <f>+Causales[[#This Row],[Provincia]]&amp;Causales[[#This Row],[Dinámica]]&amp;Causales[[#This Row],[Causal Homologada]]</f>
        <v>BahorucoDegradaciónIntroducción Especies Exóticas/Invasoras</v>
      </c>
      <c r="O433" s="8">
        <v>3</v>
      </c>
      <c r="P433" s="8">
        <v>4</v>
      </c>
      <c r="Q433" s="8">
        <v>1</v>
      </c>
      <c r="R433" s="8">
        <v>1</v>
      </c>
      <c r="S433" s="8">
        <v>1</v>
      </c>
      <c r="T433" s="8">
        <v>1</v>
      </c>
      <c r="U433" s="8">
        <v>1</v>
      </c>
      <c r="V433" s="8">
        <v>1</v>
      </c>
      <c r="W433" s="8"/>
      <c r="X433" s="8">
        <f t="shared" si="21"/>
        <v>13</v>
      </c>
      <c r="Y433" s="39">
        <f t="shared" si="23"/>
        <v>1.625</v>
      </c>
      <c r="Z433" s="34">
        <v>6</v>
      </c>
      <c r="AA433" s="28"/>
      <c r="AB433" s="28">
        <f>+COUNTIFS(Causales[Causal Homologada],Causales[[#This Row],[Causal Homologada]])</f>
        <v>18</v>
      </c>
      <c r="AC433" s="28"/>
      <c r="AD433" s="28">
        <f>+COUNTIFS(Causales[Causal Homologada],Causales[[#This Row],[Causal Homologada]],Causales[Ranking],1,Causales[Dinámica],Causales[[#This Row],[Dinámica]])</f>
        <v>2</v>
      </c>
      <c r="AE433" s="28">
        <f>+COUNTIFS(Causales[Causal Homologada],Causales[[#This Row],[Causal Homologada]],Causales[Ranking],2,Causales[Dinámica],Causales[[#This Row],[Dinámica]])</f>
        <v>4</v>
      </c>
      <c r="AF433" s="28">
        <f>+Causales[[#This Row],[Conteo Rank]]*1+Causales[[#This Row],[Conteo Rank2]]*0.5</f>
        <v>4</v>
      </c>
      <c r="AG433" s="28">
        <f>+Causales[[#This Row],[Conteo Rank 1+2]]*0.8+Causales[[#This Row],[Puntaje Total]]*0.2</f>
        <v>5.8000000000000007</v>
      </c>
      <c r="AH433" s="28">
        <f>+_xlfn.PERCENTRANK.INC(Causales[Puntaje Ponderado],Causales[[#This Row],[Puntaje Ponderado]],3)</f>
        <v>0.26</v>
      </c>
      <c r="AI433" s="49" t="str">
        <f>+VLOOKUP(M433,Homolgacion9[[Causal Homologada]:[Driver]],2,0)</f>
        <v>Plagas, enfermedades en introducción de especies invasoras exóticas</v>
      </c>
      <c r="AJ433" s="2" t="str">
        <f t="shared" si="22"/>
        <v>Baja</v>
      </c>
    </row>
    <row r="434" spans="2:36" x14ac:dyDescent="0.2">
      <c r="B434" s="1" t="s">
        <v>45</v>
      </c>
      <c r="C434" s="1" t="s">
        <v>37</v>
      </c>
      <c r="D434" s="1" t="str">
        <f>+VLOOKUP(F434,'DIV REGIONAL'!$F$4:$H$37,2,0)</f>
        <v>SUROESTE</v>
      </c>
      <c r="E434" s="1" t="str">
        <f>+VLOOKUP(F434,'DIV REGIONAL'!$F$4:$H$37,3,0)</f>
        <v>VI. ENRIQUILLO</v>
      </c>
      <c r="F434" s="1" t="s">
        <v>191</v>
      </c>
      <c r="G434" s="2">
        <v>4</v>
      </c>
      <c r="H434" s="1" t="s">
        <v>56</v>
      </c>
      <c r="I434" s="46" t="s">
        <v>868</v>
      </c>
      <c r="J434" s="2">
        <v>8</v>
      </c>
      <c r="K434" s="1" t="s">
        <v>10</v>
      </c>
      <c r="L434" s="1" t="s">
        <v>182</v>
      </c>
      <c r="M434" s="10" t="str">
        <f>+VLOOKUP(L434,Homolgacion9[[Causal]:[Causal Homologada]],2,0)</f>
        <v>Minería a cielo abierto</v>
      </c>
      <c r="N434" s="47" t="str">
        <f>+Causales[[#This Row],[Provincia]]&amp;Causales[[#This Row],[Dinámica]]&amp;Causales[[#This Row],[Causal Homologada]]</f>
        <v>BahorucoDegradaciónMinería a cielo abierto</v>
      </c>
      <c r="O434" s="8">
        <v>2</v>
      </c>
      <c r="P434" s="8">
        <v>2</v>
      </c>
      <c r="Q434" s="8">
        <v>2</v>
      </c>
      <c r="R434" s="8">
        <v>1</v>
      </c>
      <c r="S434" s="8">
        <v>1</v>
      </c>
      <c r="T434" s="8">
        <v>1</v>
      </c>
      <c r="U434" s="8">
        <v>1</v>
      </c>
      <c r="V434" s="8">
        <v>1</v>
      </c>
      <c r="W434" s="8"/>
      <c r="X434" s="8">
        <f t="shared" si="21"/>
        <v>11</v>
      </c>
      <c r="Y434" s="39">
        <f t="shared" si="23"/>
        <v>1.375</v>
      </c>
      <c r="Z434" s="34">
        <v>7</v>
      </c>
      <c r="AA434" s="28"/>
      <c r="AB434" s="28">
        <f>+COUNTIFS(Causales[Causal Homologada],Causales[[#This Row],[Causal Homologada]])</f>
        <v>24</v>
      </c>
      <c r="AC434" s="28"/>
      <c r="AD434" s="28">
        <f>+COUNTIFS(Causales[Causal Homologada],Causales[[#This Row],[Causal Homologada]],Causales[Ranking],1,Causales[Dinámica],Causales[[#This Row],[Dinámica]])</f>
        <v>0</v>
      </c>
      <c r="AE434" s="28">
        <f>+COUNTIFS(Causales[Causal Homologada],Causales[[#This Row],[Causal Homologada]],Causales[Ranking],2,Causales[Dinámica],Causales[[#This Row],[Dinámica]])</f>
        <v>2</v>
      </c>
      <c r="AF434" s="28">
        <f>+Causales[[#This Row],[Conteo Rank]]*1+Causales[[#This Row],[Conteo Rank2]]*0.5</f>
        <v>1</v>
      </c>
      <c r="AG434" s="28">
        <f>+Causales[[#This Row],[Conteo Rank 1+2]]*0.8+Causales[[#This Row],[Puntaje Total]]*0.2</f>
        <v>3</v>
      </c>
      <c r="AH434" s="28">
        <f>+_xlfn.PERCENTRANK.INC(Causales[Puntaje Ponderado],Causales[[#This Row],[Puntaje Ponderado]],3)</f>
        <v>0.08</v>
      </c>
      <c r="AI434" s="49" t="str">
        <f>+VLOOKUP(M434,Homolgacion9[[Causal Homologada]:[Driver]],2,0)</f>
        <v>Minería a cielo abierto</v>
      </c>
      <c r="AJ434" s="2" t="str">
        <f t="shared" si="22"/>
        <v>Muy Baja</v>
      </c>
    </row>
    <row r="435" spans="2:36" x14ac:dyDescent="0.2">
      <c r="B435" s="1" t="s">
        <v>45</v>
      </c>
      <c r="C435" s="1" t="s">
        <v>37</v>
      </c>
      <c r="D435" s="1" t="str">
        <f>+VLOOKUP(F435,'DIV REGIONAL'!$F$4:$H$37,2,0)</f>
        <v>SUROESTE</v>
      </c>
      <c r="E435" s="1" t="str">
        <f>+VLOOKUP(F435,'DIV REGIONAL'!$F$4:$H$37,3,0)</f>
        <v>VI. ENRIQUILLO</v>
      </c>
      <c r="F435" s="1" t="s">
        <v>191</v>
      </c>
      <c r="G435" s="2">
        <v>4</v>
      </c>
      <c r="H435" s="1" t="s">
        <v>56</v>
      </c>
      <c r="I435" s="46" t="s">
        <v>868</v>
      </c>
      <c r="J435" s="2">
        <v>8</v>
      </c>
      <c r="K435" s="1" t="s">
        <v>10</v>
      </c>
      <c r="L435" s="1" t="s">
        <v>116</v>
      </c>
      <c r="M435" s="10" t="str">
        <f>+VLOOKUP(L435,Homolgacion9[[Causal]:[Causal Homologada]],2,0)</f>
        <v>Plagas y Enfermedades Forestales</v>
      </c>
      <c r="N435" s="47" t="str">
        <f>+Causales[[#This Row],[Provincia]]&amp;Causales[[#This Row],[Dinámica]]&amp;Causales[[#This Row],[Causal Homologada]]</f>
        <v>BahorucoDegradaciónPlagas y Enfermedades Forestales</v>
      </c>
      <c r="O435" s="8">
        <v>2</v>
      </c>
      <c r="P435" s="8">
        <v>2</v>
      </c>
      <c r="Q435" s="8">
        <v>1</v>
      </c>
      <c r="R435" s="8">
        <v>1</v>
      </c>
      <c r="S435" s="8">
        <v>1</v>
      </c>
      <c r="T435" s="8">
        <v>1</v>
      </c>
      <c r="U435" s="8">
        <v>1</v>
      </c>
      <c r="V435" s="8">
        <v>1</v>
      </c>
      <c r="W435" s="8"/>
      <c r="X435" s="8">
        <f t="shared" si="21"/>
        <v>10</v>
      </c>
      <c r="Y435" s="39">
        <f t="shared" si="23"/>
        <v>1.25</v>
      </c>
      <c r="Z435" s="34">
        <v>8</v>
      </c>
      <c r="AA435" s="28"/>
      <c r="AB435" s="28">
        <f>+COUNTIFS(Causales[Causal Homologada],Causales[[#This Row],[Causal Homologada]])</f>
        <v>8</v>
      </c>
      <c r="AC435" s="28"/>
      <c r="AD435" s="28">
        <f>+COUNTIFS(Causales[Causal Homologada],Causales[[#This Row],[Causal Homologada]],Causales[Ranking],1,Causales[Dinámica],Causales[[#This Row],[Dinámica]])</f>
        <v>0</v>
      </c>
      <c r="AE435" s="28">
        <f>+COUNTIFS(Causales[Causal Homologada],Causales[[#This Row],[Causal Homologada]],Causales[Ranking],2,Causales[Dinámica],Causales[[#This Row],[Dinámica]])</f>
        <v>1</v>
      </c>
      <c r="AF435" s="28">
        <f>+Causales[[#This Row],[Conteo Rank]]*1+Causales[[#This Row],[Conteo Rank2]]*0.5</f>
        <v>0.5</v>
      </c>
      <c r="AG435" s="28">
        <f>+Causales[[#This Row],[Conteo Rank 1+2]]*0.8+Causales[[#This Row],[Puntaje Total]]*0.2</f>
        <v>2.4</v>
      </c>
      <c r="AH435" s="28">
        <f>+_xlfn.PERCENTRANK.INC(Causales[Puntaje Ponderado],Causales[[#This Row],[Puntaje Ponderado]],3)</f>
        <v>4.2000000000000003E-2</v>
      </c>
      <c r="AI435" s="49" t="str">
        <f>+VLOOKUP(M435,Homolgacion9[[Causal Homologada]:[Driver]],2,0)</f>
        <v>Plagas, enfermedades en introducción de especies invasoras exóticas</v>
      </c>
      <c r="AJ435" s="2" t="str">
        <f t="shared" si="22"/>
        <v>Muy Baja</v>
      </c>
    </row>
    <row r="436" spans="2:36" x14ac:dyDescent="0.2">
      <c r="B436" s="1" t="s">
        <v>45</v>
      </c>
      <c r="C436" s="1" t="s">
        <v>37</v>
      </c>
      <c r="D436" s="1" t="str">
        <f>+VLOOKUP(F436,'DIV REGIONAL'!$F$4:$H$37,2,0)</f>
        <v>SUROESTE</v>
      </c>
      <c r="E436" s="1" t="str">
        <f>+VLOOKUP(F436,'DIV REGIONAL'!$F$4:$H$37,3,0)</f>
        <v>VI. ENRIQUILLO</v>
      </c>
      <c r="F436" s="1" t="s">
        <v>191</v>
      </c>
      <c r="G436" s="2">
        <v>4</v>
      </c>
      <c r="H436" s="1" t="s">
        <v>56</v>
      </c>
      <c r="I436" s="46" t="s">
        <v>868</v>
      </c>
      <c r="J436" s="2">
        <v>8</v>
      </c>
      <c r="K436" s="1" t="s">
        <v>15</v>
      </c>
      <c r="L436" s="1" t="s">
        <v>16</v>
      </c>
      <c r="M436" s="10" t="str">
        <f>+VLOOKUP(L436,Homolgacion9[[Causal]:[Causal Homologada]],2,0)</f>
        <v>Debilidad en la Institucionalidad Forestal</v>
      </c>
      <c r="N436" s="47" t="str">
        <f>+Causales[[#This Row],[Provincia]]&amp;Causales[[#This Row],[Dinámica]]&amp;Causales[[#This Row],[Causal Homologada]]</f>
        <v>BahorucoCausas IndirectasDebilidad en la Institucionalidad Forestal</v>
      </c>
      <c r="O436" s="8">
        <v>3</v>
      </c>
      <c r="P436" s="8">
        <v>1</v>
      </c>
      <c r="Q436" s="8">
        <v>5</v>
      </c>
      <c r="R436" s="8">
        <v>3</v>
      </c>
      <c r="S436" s="8">
        <v>2</v>
      </c>
      <c r="T436" s="8">
        <v>3</v>
      </c>
      <c r="U436" s="8">
        <v>4</v>
      </c>
      <c r="V436" s="8">
        <v>4</v>
      </c>
      <c r="W436" s="8"/>
      <c r="X436" s="8">
        <f t="shared" si="21"/>
        <v>25</v>
      </c>
      <c r="Y436" s="39">
        <f t="shared" si="23"/>
        <v>3.125</v>
      </c>
      <c r="Z436" s="35">
        <v>5</v>
      </c>
      <c r="AA436" s="28"/>
      <c r="AB436" s="28">
        <f>+COUNTIFS(Causales[Causal Homologada],Causales[[#This Row],[Causal Homologada]])</f>
        <v>37</v>
      </c>
      <c r="AC436" s="28"/>
      <c r="AD436" s="28">
        <f>+COUNTIFS(Causales[Causal Homologada],Causales[[#This Row],[Causal Homologada]],Causales[Ranking],1,Causales[Dinámica],Causales[[#This Row],[Dinámica]])</f>
        <v>8</v>
      </c>
      <c r="AE436" s="28">
        <f>+COUNTIFS(Causales[Causal Homologada],Causales[[#This Row],[Causal Homologada]],Causales[Ranking],2,Causales[Dinámica],Causales[[#This Row],[Dinámica]])</f>
        <v>4</v>
      </c>
      <c r="AF436" s="28">
        <f>+Causales[[#This Row],[Conteo Rank]]*1+Causales[[#This Row],[Conteo Rank2]]*0.5</f>
        <v>10</v>
      </c>
      <c r="AG436" s="28">
        <f>+Causales[[#This Row],[Conteo Rank 1+2]]*0.8+Causales[[#This Row],[Puntaje Total]]*0.2</f>
        <v>13</v>
      </c>
      <c r="AH436" s="28">
        <f>+_xlfn.PERCENTRANK.INC(Causales[Puntaje Ponderado],Causales[[#This Row],[Puntaje Ponderado]],3)</f>
        <v>0.72399999999999998</v>
      </c>
      <c r="AI436" s="49" t="str">
        <f>+VLOOKUP(M436,Homolgacion9[[Causal Homologada]:[Driver]],2,0)</f>
        <v>Debilidad institucional para la gestión forestal y ausencia de ley sectorial forestal y otras leyes asociadas a la gestión del sector</v>
      </c>
      <c r="AJ436" s="2" t="str">
        <f t="shared" si="22"/>
        <v>Alta</v>
      </c>
    </row>
    <row r="437" spans="2:36" x14ac:dyDescent="0.2">
      <c r="B437" s="1" t="s">
        <v>45</v>
      </c>
      <c r="C437" s="1" t="s">
        <v>37</v>
      </c>
      <c r="D437" s="1" t="str">
        <f>+VLOOKUP(F437,'DIV REGIONAL'!$F$4:$H$37,2,0)</f>
        <v>SUROESTE</v>
      </c>
      <c r="E437" s="1" t="str">
        <f>+VLOOKUP(F437,'DIV REGIONAL'!$F$4:$H$37,3,0)</f>
        <v>VI. ENRIQUILLO</v>
      </c>
      <c r="F437" s="1" t="s">
        <v>191</v>
      </c>
      <c r="G437" s="2">
        <v>4</v>
      </c>
      <c r="H437" s="1" t="s">
        <v>56</v>
      </c>
      <c r="I437" s="46" t="s">
        <v>868</v>
      </c>
      <c r="J437" s="2">
        <v>8</v>
      </c>
      <c r="K437" s="1" t="s">
        <v>15</v>
      </c>
      <c r="L437" s="1" t="s">
        <v>17</v>
      </c>
      <c r="M437" s="10" t="str">
        <f>+VLOOKUP(L437,Homolgacion9[[Causal]:[Causal Homologada]],2,0)</f>
        <v>Debilidad en las Políticas Públicas</v>
      </c>
      <c r="N437" s="47" t="str">
        <f>+Causales[[#This Row],[Provincia]]&amp;Causales[[#This Row],[Dinámica]]&amp;Causales[[#This Row],[Causal Homologada]]</f>
        <v>BahorucoCausas IndirectasDebilidad en las Políticas Públicas</v>
      </c>
      <c r="O437" s="8">
        <v>4</v>
      </c>
      <c r="P437" s="8">
        <v>4</v>
      </c>
      <c r="Q437" s="8">
        <v>5</v>
      </c>
      <c r="R437" s="8">
        <v>5</v>
      </c>
      <c r="S437" s="8">
        <v>5</v>
      </c>
      <c r="T437" s="8">
        <v>5</v>
      </c>
      <c r="U437" s="8">
        <v>5</v>
      </c>
      <c r="V437" s="8">
        <v>5</v>
      </c>
      <c r="W437" s="8"/>
      <c r="X437" s="8">
        <f t="shared" si="21"/>
        <v>38</v>
      </c>
      <c r="Y437" s="39">
        <f t="shared" si="23"/>
        <v>4.75</v>
      </c>
      <c r="Z437" s="35">
        <v>1</v>
      </c>
      <c r="AA437" s="28"/>
      <c r="AB437" s="28">
        <f>+COUNTIFS(Causales[Causal Homologada],Causales[[#This Row],[Causal Homologada]])</f>
        <v>50</v>
      </c>
      <c r="AC437" s="28"/>
      <c r="AD437" s="28">
        <f>+COUNTIFS(Causales[Causal Homologada],Causales[[#This Row],[Causal Homologada]],Causales[Ranking],1,Causales[Dinámica],Causales[[#This Row],[Dinámica]])</f>
        <v>8</v>
      </c>
      <c r="AE437" s="28">
        <f>+COUNTIFS(Causales[Causal Homologada],Causales[[#This Row],[Causal Homologada]],Causales[Ranking],2,Causales[Dinámica],Causales[[#This Row],[Dinámica]])</f>
        <v>8</v>
      </c>
      <c r="AF437" s="28">
        <f>+Causales[[#This Row],[Conteo Rank]]*1+Causales[[#This Row],[Conteo Rank2]]*0.5</f>
        <v>12</v>
      </c>
      <c r="AG437" s="28">
        <f>+Causales[[#This Row],[Conteo Rank 1+2]]*0.8+Causales[[#This Row],[Puntaje Total]]*0.2</f>
        <v>17.200000000000003</v>
      </c>
      <c r="AH437" s="28">
        <f>+_xlfn.PERCENTRANK.INC(Causales[Puntaje Ponderado],Causales[[#This Row],[Puntaje Ponderado]],3)</f>
        <v>0.99099999999999999</v>
      </c>
      <c r="AI437" s="49" t="str">
        <f>+VLOOKUP(M437,Homolgacion9[[Causal Homologada]:[Driver]],2,0)</f>
        <v>Debilidad institucional para la gestión forestal y ausencia de ley sectorial forestal y otras leyes asociadas a la gestión del sector</v>
      </c>
      <c r="AJ437" s="2" t="str">
        <f t="shared" si="22"/>
        <v>Muy Alta</v>
      </c>
    </row>
    <row r="438" spans="2:36" x14ac:dyDescent="0.2">
      <c r="B438" s="1" t="s">
        <v>45</v>
      </c>
      <c r="C438" s="1" t="s">
        <v>37</v>
      </c>
      <c r="D438" s="1" t="str">
        <f>+VLOOKUP(F438,'DIV REGIONAL'!$F$4:$H$37,2,0)</f>
        <v>SUROESTE</v>
      </c>
      <c r="E438" s="1" t="str">
        <f>+VLOOKUP(F438,'DIV REGIONAL'!$F$4:$H$37,3,0)</f>
        <v>VI. ENRIQUILLO</v>
      </c>
      <c r="F438" s="1" t="s">
        <v>191</v>
      </c>
      <c r="G438" s="2">
        <v>4</v>
      </c>
      <c r="H438" s="1" t="s">
        <v>56</v>
      </c>
      <c r="I438" s="46" t="s">
        <v>868</v>
      </c>
      <c r="J438" s="2">
        <v>8</v>
      </c>
      <c r="K438" s="1" t="s">
        <v>15</v>
      </c>
      <c r="L438" s="1" t="s">
        <v>18</v>
      </c>
      <c r="M438" s="10" t="str">
        <f>+VLOOKUP(L438,Homolgacion9[[Causal]:[Causal Homologada]],2,0)</f>
        <v>Turismo: Expansión del área turística</v>
      </c>
      <c r="N438" s="47" t="str">
        <f>+Causales[[#This Row],[Provincia]]&amp;Causales[[#This Row],[Dinámica]]&amp;Causales[[#This Row],[Causal Homologada]]</f>
        <v>BahorucoCausas IndirectasTurismo: Expansión del área turística</v>
      </c>
      <c r="O438" s="8">
        <v>3</v>
      </c>
      <c r="P438" s="8">
        <v>1</v>
      </c>
      <c r="Q438" s="8">
        <v>1</v>
      </c>
      <c r="R438" s="8">
        <v>1</v>
      </c>
      <c r="S438" s="8">
        <v>1</v>
      </c>
      <c r="T438" s="8">
        <v>1</v>
      </c>
      <c r="U438" s="8">
        <v>1</v>
      </c>
      <c r="V438" s="8">
        <v>1</v>
      </c>
      <c r="W438" s="8"/>
      <c r="X438" s="8">
        <f t="shared" si="21"/>
        <v>10</v>
      </c>
      <c r="Y438" s="39">
        <f t="shared" si="23"/>
        <v>1.25</v>
      </c>
      <c r="Z438" s="35">
        <v>8</v>
      </c>
      <c r="AA438" s="28"/>
      <c r="AB438" s="28">
        <f>+COUNTIFS(Causales[Causal Homologada],Causales[[#This Row],[Causal Homologada]])</f>
        <v>30</v>
      </c>
      <c r="AC438" s="28"/>
      <c r="AD438" s="28">
        <f>+COUNTIFS(Causales[Causal Homologada],Causales[[#This Row],[Causal Homologada]],Causales[Ranking],1,Causales[Dinámica],Causales[[#This Row],[Dinámica]])</f>
        <v>0</v>
      </c>
      <c r="AE438" s="28">
        <f>+COUNTIFS(Causales[Causal Homologada],Causales[[#This Row],[Causal Homologada]],Causales[Ranking],2,Causales[Dinámica],Causales[[#This Row],[Dinámica]])</f>
        <v>3</v>
      </c>
      <c r="AF438" s="28">
        <f>+Causales[[#This Row],[Conteo Rank]]*1+Causales[[#This Row],[Conteo Rank2]]*0.5</f>
        <v>1.5</v>
      </c>
      <c r="AG438" s="28">
        <f>+Causales[[#This Row],[Conteo Rank 1+2]]*0.8+Causales[[#This Row],[Puntaje Total]]*0.2</f>
        <v>3.2</v>
      </c>
      <c r="AH438" s="28">
        <f>+_xlfn.PERCENTRANK.INC(Causales[Puntaje Ponderado],Causales[[#This Row],[Puntaje Ponderado]],3)</f>
        <v>0.09</v>
      </c>
      <c r="AI438" s="49" t="str">
        <f>+VLOOKUP(M438,Homolgacion9[[Causal Homologada]:[Driver]],2,0)</f>
        <v>Expansión de infraestructura productiva de tipo urbana, vial e industrial</v>
      </c>
      <c r="AJ438" s="2" t="str">
        <f t="shared" si="22"/>
        <v>Muy Baja</v>
      </c>
    </row>
    <row r="439" spans="2:36" x14ac:dyDescent="0.2">
      <c r="B439" s="1" t="s">
        <v>45</v>
      </c>
      <c r="C439" s="1" t="s">
        <v>37</v>
      </c>
      <c r="D439" s="1" t="str">
        <f>+VLOOKUP(F439,'DIV REGIONAL'!$F$4:$H$37,2,0)</f>
        <v>SUROESTE</v>
      </c>
      <c r="E439" s="1" t="str">
        <f>+VLOOKUP(F439,'DIV REGIONAL'!$F$4:$H$37,3,0)</f>
        <v>VI. ENRIQUILLO</v>
      </c>
      <c r="F439" s="1" t="s">
        <v>191</v>
      </c>
      <c r="G439" s="2">
        <v>4</v>
      </c>
      <c r="H439" s="1" t="s">
        <v>56</v>
      </c>
      <c r="I439" s="46" t="s">
        <v>868</v>
      </c>
      <c r="J439" s="2">
        <v>8</v>
      </c>
      <c r="K439" s="1" t="s">
        <v>15</v>
      </c>
      <c r="L439" s="1" t="s">
        <v>19</v>
      </c>
      <c r="M439" s="10" t="str">
        <f>+VLOOKUP(L439,Homolgacion9[[Causal]:[Causal Homologada]],2,0)</f>
        <v>Informalidad Mercado Leña/Carbón</v>
      </c>
      <c r="N439" s="47" t="str">
        <f>+Causales[[#This Row],[Provincia]]&amp;Causales[[#This Row],[Dinámica]]&amp;Causales[[#This Row],[Causal Homologada]]</f>
        <v>BahorucoCausas IndirectasInformalidad Mercado Leña/Carbón</v>
      </c>
      <c r="O439" s="8">
        <v>2</v>
      </c>
      <c r="P439" s="8">
        <v>1</v>
      </c>
      <c r="Q439" s="8">
        <v>2</v>
      </c>
      <c r="R439" s="8">
        <v>2</v>
      </c>
      <c r="S439" s="8">
        <v>4</v>
      </c>
      <c r="T439" s="8">
        <v>4</v>
      </c>
      <c r="U439" s="8">
        <v>4</v>
      </c>
      <c r="V439" s="8">
        <v>4</v>
      </c>
      <c r="W439" s="8"/>
      <c r="X439" s="8">
        <f t="shared" si="21"/>
        <v>23</v>
      </c>
      <c r="Y439" s="39">
        <f t="shared" si="23"/>
        <v>2.875</v>
      </c>
      <c r="Z439" s="35">
        <v>7</v>
      </c>
      <c r="AA439" s="28"/>
      <c r="AB439" s="28">
        <f>+COUNTIFS(Causales[Causal Homologada],Causales[[#This Row],[Causal Homologada]])</f>
        <v>29</v>
      </c>
      <c r="AC439" s="28"/>
      <c r="AD439" s="28">
        <f>+COUNTIFS(Causales[Causal Homologada],Causales[[#This Row],[Causal Homologada]],Causales[Ranking],1,Causales[Dinámica],Causales[[#This Row],[Dinámica]])</f>
        <v>5</v>
      </c>
      <c r="AE439" s="28">
        <f>+COUNTIFS(Causales[Causal Homologada],Causales[[#This Row],[Causal Homologada]],Causales[Ranking],2,Causales[Dinámica],Causales[[#This Row],[Dinámica]])</f>
        <v>8</v>
      </c>
      <c r="AF439" s="28">
        <f>+Causales[[#This Row],[Conteo Rank]]*1+Causales[[#This Row],[Conteo Rank2]]*0.5</f>
        <v>9</v>
      </c>
      <c r="AG439" s="28">
        <f>+Causales[[#This Row],[Conteo Rank 1+2]]*0.8+Causales[[#This Row],[Puntaje Total]]*0.2</f>
        <v>11.8</v>
      </c>
      <c r="AH439" s="28">
        <f>+_xlfn.PERCENTRANK.INC(Causales[Puntaje Ponderado],Causales[[#This Row],[Puntaje Ponderado]],3)</f>
        <v>0.60799999999999998</v>
      </c>
      <c r="AI439" s="49" t="str">
        <f>+VLOOKUP(M439,Homolgacion9[[Causal Homologada]:[Driver]],2,0)</f>
        <v>Manejo y uso insustentable de las tierras forestales</v>
      </c>
      <c r="AJ439" s="2" t="str">
        <f t="shared" si="22"/>
        <v>Alta</v>
      </c>
    </row>
    <row r="440" spans="2:36" x14ac:dyDescent="0.2">
      <c r="B440" s="1" t="s">
        <v>45</v>
      </c>
      <c r="C440" s="1" t="s">
        <v>37</v>
      </c>
      <c r="D440" s="1" t="str">
        <f>+VLOOKUP(F440,'DIV REGIONAL'!$F$4:$H$37,2,0)</f>
        <v>SUROESTE</v>
      </c>
      <c r="E440" s="1" t="str">
        <f>+VLOOKUP(F440,'DIV REGIONAL'!$F$4:$H$37,3,0)</f>
        <v>VI. ENRIQUILLO</v>
      </c>
      <c r="F440" s="1" t="s">
        <v>191</v>
      </c>
      <c r="G440" s="2">
        <v>4</v>
      </c>
      <c r="H440" s="1" t="s">
        <v>56</v>
      </c>
      <c r="I440" s="46" t="s">
        <v>868</v>
      </c>
      <c r="J440" s="2">
        <v>8</v>
      </c>
      <c r="K440" s="1" t="s">
        <v>15</v>
      </c>
      <c r="L440" s="1" t="s">
        <v>211</v>
      </c>
      <c r="M440" s="10" t="str">
        <f>+VLOOKUP(L440,Homolgacion9[[Causal]:[Causal Homologada]],2,0)</f>
        <v>Tenencia de la Tierra</v>
      </c>
      <c r="N440" s="47" t="str">
        <f>+Causales[[#This Row],[Provincia]]&amp;Causales[[#This Row],[Dinámica]]&amp;Causales[[#This Row],[Causal Homologada]]</f>
        <v>BahorucoCausas IndirectasTenencia de la Tierra</v>
      </c>
      <c r="O440" s="8">
        <v>3</v>
      </c>
      <c r="P440" s="8">
        <v>4</v>
      </c>
      <c r="Q440" s="8">
        <v>5</v>
      </c>
      <c r="R440" s="8">
        <v>5</v>
      </c>
      <c r="S440" s="8">
        <v>5</v>
      </c>
      <c r="T440" s="8">
        <v>5</v>
      </c>
      <c r="U440" s="8">
        <v>5</v>
      </c>
      <c r="V440" s="8">
        <v>5</v>
      </c>
      <c r="W440" s="8"/>
      <c r="X440" s="8">
        <f t="shared" si="21"/>
        <v>37</v>
      </c>
      <c r="Y440" s="39">
        <f t="shared" si="23"/>
        <v>4.625</v>
      </c>
      <c r="Z440" s="35">
        <v>2</v>
      </c>
      <c r="AA440" s="28"/>
      <c r="AB440" s="28">
        <f>+COUNTIFS(Causales[Causal Homologada],Causales[[#This Row],[Causal Homologada]])</f>
        <v>4</v>
      </c>
      <c r="AC440" s="28"/>
      <c r="AD440" s="28">
        <f>+COUNTIFS(Causales[Causal Homologada],Causales[[#This Row],[Causal Homologada]],Causales[Ranking],1,Causales[Dinámica],Causales[[#This Row],[Dinámica]])</f>
        <v>0</v>
      </c>
      <c r="AE440" s="28">
        <f>+COUNTIFS(Causales[Causal Homologada],Causales[[#This Row],[Causal Homologada]],Causales[Ranking],2,Causales[Dinámica],Causales[[#This Row],[Dinámica]])</f>
        <v>1</v>
      </c>
      <c r="AF440" s="28">
        <f>+Causales[[#This Row],[Conteo Rank]]*1+Causales[[#This Row],[Conteo Rank2]]*0.5</f>
        <v>0.5</v>
      </c>
      <c r="AG440" s="28">
        <f>+Causales[[#This Row],[Conteo Rank 1+2]]*0.8+Causales[[#This Row],[Puntaje Total]]*0.2</f>
        <v>7.8000000000000007</v>
      </c>
      <c r="AH440" s="28">
        <f>+_xlfn.PERCENTRANK.INC(Causales[Puntaje Ponderado],Causales[[#This Row],[Puntaje Ponderado]],3)</f>
        <v>0.36</v>
      </c>
      <c r="AI440" s="49" t="str">
        <f>+VLOOKUP(M440,Homolgacion9[[Causal Homologada]:[Driver]],2,0)</f>
        <v>Debilidad institucional para la gestión forestal y ausencia de ley sectorial forestal y otras leyes asociadas a la gestión del sector</v>
      </c>
      <c r="AJ440" s="2" t="str">
        <f t="shared" si="22"/>
        <v>Baja</v>
      </c>
    </row>
    <row r="441" spans="2:36" x14ac:dyDescent="0.2">
      <c r="B441" s="1" t="s">
        <v>45</v>
      </c>
      <c r="C441" s="1" t="s">
        <v>37</v>
      </c>
      <c r="D441" s="1" t="str">
        <f>+VLOOKUP(F441,'DIV REGIONAL'!$F$4:$H$37,2,0)</f>
        <v>SUROESTE</v>
      </c>
      <c r="E441" s="1" t="str">
        <f>+VLOOKUP(F441,'DIV REGIONAL'!$F$4:$H$37,3,0)</f>
        <v>VI. ENRIQUILLO</v>
      </c>
      <c r="F441" s="1" t="s">
        <v>191</v>
      </c>
      <c r="G441" s="2">
        <v>4</v>
      </c>
      <c r="H441" s="1" t="s">
        <v>56</v>
      </c>
      <c r="I441" s="46" t="s">
        <v>868</v>
      </c>
      <c r="J441" s="2">
        <v>8</v>
      </c>
      <c r="K441" s="1" t="s">
        <v>15</v>
      </c>
      <c r="L441" s="1" t="s">
        <v>173</v>
      </c>
      <c r="M441" s="10" t="str">
        <f>+VLOOKUP(L441,Homolgacion9[[Causal]:[Causal Homologada]],2,0)</f>
        <v>Desastres Naturales</v>
      </c>
      <c r="N441" s="47" t="str">
        <f>+Causales[[#This Row],[Provincia]]&amp;Causales[[#This Row],[Dinámica]]&amp;Causales[[#This Row],[Causal Homologada]]</f>
        <v>BahorucoCausas IndirectasDesastres Naturales</v>
      </c>
      <c r="O441" s="8">
        <v>2</v>
      </c>
      <c r="P441" s="8">
        <v>4</v>
      </c>
      <c r="Q441" s="8">
        <v>2</v>
      </c>
      <c r="R441" s="8">
        <v>4</v>
      </c>
      <c r="S441" s="8">
        <v>3</v>
      </c>
      <c r="T441" s="8">
        <v>3</v>
      </c>
      <c r="U441" s="8">
        <v>3</v>
      </c>
      <c r="V441" s="8">
        <v>3</v>
      </c>
      <c r="W441" s="8"/>
      <c r="X441" s="8">
        <f t="shared" si="21"/>
        <v>24</v>
      </c>
      <c r="Y441" s="39">
        <f t="shared" si="23"/>
        <v>3</v>
      </c>
      <c r="Z441" s="35">
        <v>6</v>
      </c>
      <c r="AA441" s="28"/>
      <c r="AB441" s="28">
        <f>+COUNTIFS(Causales[Causal Homologada],Causales[[#This Row],[Causal Homologada]])</f>
        <v>15</v>
      </c>
      <c r="AC441" s="28"/>
      <c r="AD441" s="28">
        <f>+COUNTIFS(Causales[Causal Homologada],Causales[[#This Row],[Causal Homologada]],Causales[Ranking],1,Causales[Dinámica],Causales[[#This Row],[Dinámica]])</f>
        <v>0</v>
      </c>
      <c r="AE441" s="28">
        <f>+COUNTIFS(Causales[Causal Homologada],Causales[[#This Row],[Causal Homologada]],Causales[Ranking],2,Causales[Dinámica],Causales[[#This Row],[Dinámica]])</f>
        <v>0</v>
      </c>
      <c r="AF441" s="28">
        <f>+Causales[[#This Row],[Conteo Rank]]*1+Causales[[#This Row],[Conteo Rank2]]*0.5</f>
        <v>0</v>
      </c>
      <c r="AG441" s="28">
        <f>+Causales[[#This Row],[Conteo Rank 1+2]]*0.8+Causales[[#This Row],[Puntaje Total]]*0.2</f>
        <v>4.8000000000000007</v>
      </c>
      <c r="AH441" s="28">
        <f>+_xlfn.PERCENTRANK.INC(Causales[Puntaje Ponderado],Causales[[#This Row],[Puntaje Ponderado]],3)</f>
        <v>0.20300000000000001</v>
      </c>
      <c r="AI441" s="49" t="str">
        <f>+VLOOKUP(M441,Homolgacion9[[Causal Homologada]:[Driver]],2,0)</f>
        <v>Desastres Naturales: Huracanes, sequía y deslizamientos</v>
      </c>
      <c r="AJ441" s="2" t="str">
        <f t="shared" si="22"/>
        <v>Baja</v>
      </c>
    </row>
    <row r="442" spans="2:36" x14ac:dyDescent="0.2">
      <c r="B442" s="1" t="s">
        <v>45</v>
      </c>
      <c r="C442" s="1" t="s">
        <v>37</v>
      </c>
      <c r="D442" s="1" t="str">
        <f>+VLOOKUP(F442,'DIV REGIONAL'!$F$4:$H$37,2,0)</f>
        <v>SUROESTE</v>
      </c>
      <c r="E442" s="1" t="str">
        <f>+VLOOKUP(F442,'DIV REGIONAL'!$F$4:$H$37,3,0)</f>
        <v>VI. ENRIQUILLO</v>
      </c>
      <c r="F442" s="1" t="s">
        <v>191</v>
      </c>
      <c r="G442" s="2">
        <v>4</v>
      </c>
      <c r="H442" s="1" t="s">
        <v>56</v>
      </c>
      <c r="I442" s="46" t="s">
        <v>868</v>
      </c>
      <c r="J442" s="2">
        <v>8</v>
      </c>
      <c r="K442" s="1" t="s">
        <v>15</v>
      </c>
      <c r="L442" s="1" t="s">
        <v>212</v>
      </c>
      <c r="M442" s="10" t="str">
        <f>+VLOOKUP(L442,Homolgacion9[[Causal]:[Causal Homologada]],2,0)</f>
        <v>Incumplimiento Legislación Vigente</v>
      </c>
      <c r="N442" s="47" t="str">
        <f>+Causales[[#This Row],[Provincia]]&amp;Causales[[#This Row],[Dinámica]]&amp;Causales[[#This Row],[Causal Homologada]]</f>
        <v>BahorucoCausas IndirectasIncumplimiento Legislación Vigente</v>
      </c>
      <c r="O442" s="8">
        <v>3</v>
      </c>
      <c r="P442" s="8">
        <v>1</v>
      </c>
      <c r="Q442" s="8">
        <v>4</v>
      </c>
      <c r="R442" s="8">
        <v>3</v>
      </c>
      <c r="S442" s="8">
        <v>4</v>
      </c>
      <c r="T442" s="8">
        <v>5</v>
      </c>
      <c r="U442" s="8">
        <v>5</v>
      </c>
      <c r="V442" s="8">
        <v>5</v>
      </c>
      <c r="W442" s="8"/>
      <c r="X442" s="8">
        <f t="shared" si="21"/>
        <v>30</v>
      </c>
      <c r="Y442" s="39">
        <f t="shared" si="23"/>
        <v>3.75</v>
      </c>
      <c r="Z442" s="35">
        <v>4</v>
      </c>
      <c r="AA442" s="28"/>
      <c r="AB442" s="28">
        <f>+COUNTIFS(Causales[Causal Homologada],Causales[[#This Row],[Causal Homologada]])</f>
        <v>3</v>
      </c>
      <c r="AC442" s="28"/>
      <c r="AD442" s="28">
        <f>+COUNTIFS(Causales[Causal Homologada],Causales[[#This Row],[Causal Homologada]],Causales[Ranking],1,Causales[Dinámica],Causales[[#This Row],[Dinámica]])</f>
        <v>0</v>
      </c>
      <c r="AE442" s="28">
        <f>+COUNTIFS(Causales[Causal Homologada],Causales[[#This Row],[Causal Homologada]],Causales[Ranking],2,Causales[Dinámica],Causales[[#This Row],[Dinámica]])</f>
        <v>2</v>
      </c>
      <c r="AF442" s="28">
        <f>+Causales[[#This Row],[Conteo Rank]]*1+Causales[[#This Row],[Conteo Rank2]]*0.5</f>
        <v>1</v>
      </c>
      <c r="AG442" s="28">
        <f>+Causales[[#This Row],[Conteo Rank 1+2]]*0.8+Causales[[#This Row],[Puntaje Total]]*0.2</f>
        <v>6.8</v>
      </c>
      <c r="AH442" s="28">
        <f>+_xlfn.PERCENTRANK.INC(Causales[Puntaje Ponderado],Causales[[#This Row],[Puntaje Ponderado]],3)</f>
        <v>0.313</v>
      </c>
      <c r="AI442" s="49" t="str">
        <f>+VLOOKUP(M442,Homolgacion9[[Causal Homologada]:[Driver]],2,0)</f>
        <v>Debilidad institucional para la gestión forestal y ausencia de ley sectorial forestal y otras leyes asociadas a la gestión del sector</v>
      </c>
      <c r="AJ442" s="2" t="str">
        <f t="shared" si="22"/>
        <v>Baja</v>
      </c>
    </row>
    <row r="443" spans="2:36" x14ac:dyDescent="0.2">
      <c r="B443" s="1" t="s">
        <v>45</v>
      </c>
      <c r="C443" s="1" t="s">
        <v>37</v>
      </c>
      <c r="D443" s="1" t="str">
        <f>+VLOOKUP(F443,'DIV REGIONAL'!$F$4:$H$37,2,0)</f>
        <v>SUROESTE</v>
      </c>
      <c r="E443" s="1" t="str">
        <f>+VLOOKUP(F443,'DIV REGIONAL'!$F$4:$H$37,3,0)</f>
        <v>VI. ENRIQUILLO</v>
      </c>
      <c r="F443" s="1" t="s">
        <v>191</v>
      </c>
      <c r="G443" s="2">
        <v>4</v>
      </c>
      <c r="H443" s="1" t="s">
        <v>56</v>
      </c>
      <c r="I443" s="46" t="s">
        <v>868</v>
      </c>
      <c r="J443" s="2">
        <v>8</v>
      </c>
      <c r="K443" s="1" t="s">
        <v>15</v>
      </c>
      <c r="L443" s="1" t="s">
        <v>213</v>
      </c>
      <c r="M443" s="10" t="str">
        <f>+VLOOKUP(L443,Homolgacion9[[Causal]:[Causal Homologada]],2,0)</f>
        <v>Pobreza -Desempleo</v>
      </c>
      <c r="N443" s="47" t="str">
        <f>+Causales[[#This Row],[Provincia]]&amp;Causales[[#This Row],[Dinámica]]&amp;Causales[[#This Row],[Causal Homologada]]</f>
        <v>BahorucoCausas IndirectasPobreza -Desempleo</v>
      </c>
      <c r="O443" s="8">
        <v>1</v>
      </c>
      <c r="P443" s="8">
        <v>4</v>
      </c>
      <c r="Q443" s="8">
        <v>5</v>
      </c>
      <c r="R443" s="8">
        <v>5</v>
      </c>
      <c r="S443" s="8">
        <v>5</v>
      </c>
      <c r="T443" s="8">
        <v>5</v>
      </c>
      <c r="U443" s="8">
        <v>5</v>
      </c>
      <c r="V443" s="8">
        <v>5</v>
      </c>
      <c r="W443" s="8"/>
      <c r="X443" s="8">
        <f t="shared" si="21"/>
        <v>35</v>
      </c>
      <c r="Y443" s="39">
        <f t="shared" si="23"/>
        <v>4.375</v>
      </c>
      <c r="Z443" s="35">
        <v>3</v>
      </c>
      <c r="AA443" s="28"/>
      <c r="AB443" s="28">
        <f>+COUNTIFS(Causales[Causal Homologada],Causales[[#This Row],[Causal Homologada]])</f>
        <v>25</v>
      </c>
      <c r="AC443" s="28"/>
      <c r="AD443" s="28">
        <f>+COUNTIFS(Causales[Causal Homologada],Causales[[#This Row],[Causal Homologada]],Causales[Ranking],1,Causales[Dinámica],Causales[[#This Row],[Dinámica]])</f>
        <v>2</v>
      </c>
      <c r="AE443" s="28">
        <f>+COUNTIFS(Causales[Causal Homologada],Causales[[#This Row],[Causal Homologada]],Causales[Ranking],2,Causales[Dinámica],Causales[[#This Row],[Dinámica]])</f>
        <v>4</v>
      </c>
      <c r="AF443" s="28">
        <f>+Causales[[#This Row],[Conteo Rank]]*1+Causales[[#This Row],[Conteo Rank2]]*0.5</f>
        <v>4</v>
      </c>
      <c r="AG443" s="28">
        <f>+Causales[[#This Row],[Conteo Rank 1+2]]*0.8+Causales[[#This Row],[Puntaje Total]]*0.2</f>
        <v>10.199999999999999</v>
      </c>
      <c r="AH443" s="28">
        <f>+_xlfn.PERCENTRANK.INC(Causales[Puntaje Ponderado],Causales[[#This Row],[Puntaje Ponderado]],3)</f>
        <v>0.48099999999999998</v>
      </c>
      <c r="AI443" s="49" t="str">
        <f>+VLOOKUP(M443,Homolgacion9[[Causal Homologada]:[Driver]],2,0)</f>
        <v>Pobreza e Inequidad Social</v>
      </c>
      <c r="AJ443" s="2" t="str">
        <f t="shared" si="22"/>
        <v>Media</v>
      </c>
    </row>
    <row r="444" spans="2:36" x14ac:dyDescent="0.2">
      <c r="B444" s="6" t="s">
        <v>45</v>
      </c>
      <c r="C444" s="6" t="s">
        <v>37</v>
      </c>
      <c r="D444" s="6" t="str">
        <f>+VLOOKUP(F444,'DIV REGIONAL'!$F$4:$H$37,2,0)</f>
        <v>SUROESTE</v>
      </c>
      <c r="E444" s="6" t="str">
        <f>+VLOOKUP(F444,'DIV REGIONAL'!$F$4:$H$37,3,0)</f>
        <v>VI. ENRIQUILLO</v>
      </c>
      <c r="F444" s="6" t="s">
        <v>192</v>
      </c>
      <c r="G444" s="7">
        <v>5</v>
      </c>
      <c r="H444" s="6" t="s">
        <v>59</v>
      </c>
      <c r="I444" s="46" t="s">
        <v>869</v>
      </c>
      <c r="J444" s="7">
        <v>6</v>
      </c>
      <c r="K444" s="6" t="s">
        <v>3</v>
      </c>
      <c r="L444" s="6" t="s">
        <v>4</v>
      </c>
      <c r="M444" s="10" t="str">
        <f>+VLOOKUP(L444,Homolgacion9[[Causal]:[Causal Homologada]],2,0)</f>
        <v>Agricultura Comercial</v>
      </c>
      <c r="N444" s="47" t="str">
        <f>+Causales[[#This Row],[Provincia]]&amp;Causales[[#This Row],[Dinámica]]&amp;Causales[[#This Row],[Causal Homologada]]</f>
        <v>IndependenciaDeforestaciónAgricultura Comercial</v>
      </c>
      <c r="O444" s="7">
        <v>5</v>
      </c>
      <c r="P444" s="7">
        <v>4</v>
      </c>
      <c r="Q444" s="7">
        <v>4</v>
      </c>
      <c r="R444" s="7">
        <v>2</v>
      </c>
      <c r="S444" s="7">
        <v>2</v>
      </c>
      <c r="T444" s="7">
        <v>2</v>
      </c>
      <c r="U444" s="7"/>
      <c r="V444" s="7"/>
      <c r="W444" s="7"/>
      <c r="X444" s="7">
        <f t="shared" si="21"/>
        <v>19</v>
      </c>
      <c r="Y444" s="38">
        <f t="shared" si="23"/>
        <v>3.1666666666666665</v>
      </c>
      <c r="Z444" s="32">
        <v>3</v>
      </c>
      <c r="AA444" s="28"/>
      <c r="AB444" s="28">
        <f>+COUNTIFS(Causales[Causal Homologada],Causales[[#This Row],[Causal Homologada]])</f>
        <v>30</v>
      </c>
      <c r="AC444" s="28"/>
      <c r="AD444" s="28">
        <f>+COUNTIFS(Causales[Causal Homologada],Causales[[#This Row],[Causal Homologada]],Causales[Ranking],1,Causales[Dinámica],Causales[[#This Row],[Dinámica]])</f>
        <v>7</v>
      </c>
      <c r="AE444" s="28">
        <f>+COUNTIFS(Causales[Causal Homologada],Causales[[#This Row],[Causal Homologada]],Causales[Ranking],2,Causales[Dinámica],Causales[[#This Row],[Dinámica]])</f>
        <v>9</v>
      </c>
      <c r="AF444" s="28">
        <f>+Causales[[#This Row],[Conteo Rank]]*1+Causales[[#This Row],[Conteo Rank2]]*0.5</f>
        <v>11.5</v>
      </c>
      <c r="AG444" s="28">
        <f>+Causales[[#This Row],[Conteo Rank 1+2]]*0.8+Causales[[#This Row],[Puntaje Total]]*0.2</f>
        <v>13.000000000000002</v>
      </c>
      <c r="AH444" s="28">
        <f>+_xlfn.PERCENTRANK.INC(Causales[Puntaje Ponderado],Causales[[#This Row],[Puntaje Ponderado]],3)</f>
        <v>0.73899999999999999</v>
      </c>
      <c r="AI444" s="49" t="str">
        <f>+VLOOKUP(M444,Homolgacion9[[Causal Homologada]:[Driver]],2,0)</f>
        <v>Manejo y uso insustentable de las tierras para producción agrícola</v>
      </c>
      <c r="AJ444" s="2" t="str">
        <f t="shared" si="22"/>
        <v>Alta</v>
      </c>
    </row>
    <row r="445" spans="2:36" x14ac:dyDescent="0.2">
      <c r="B445" s="1" t="s">
        <v>45</v>
      </c>
      <c r="C445" s="1" t="s">
        <v>37</v>
      </c>
      <c r="D445" s="1" t="str">
        <f>+VLOOKUP(F445,'DIV REGIONAL'!$F$4:$H$37,2,0)</f>
        <v>SUROESTE</v>
      </c>
      <c r="E445" s="1" t="str">
        <f>+VLOOKUP(F445,'DIV REGIONAL'!$F$4:$H$37,3,0)</f>
        <v>VI. ENRIQUILLO</v>
      </c>
      <c r="F445" s="1" t="s">
        <v>192</v>
      </c>
      <c r="G445" s="2">
        <v>5</v>
      </c>
      <c r="H445" s="1" t="s">
        <v>59</v>
      </c>
      <c r="I445" s="46" t="s">
        <v>869</v>
      </c>
      <c r="J445" s="2">
        <v>6</v>
      </c>
      <c r="K445" s="1" t="s">
        <v>3</v>
      </c>
      <c r="L445" s="1" t="s">
        <v>5</v>
      </c>
      <c r="M445" s="10" t="str">
        <f>+VLOOKUP(L445,Homolgacion9[[Causal]:[Causal Homologada]],2,0)</f>
        <v>Agricultura migratoria/subsistencia</v>
      </c>
      <c r="N445" s="47" t="str">
        <f>+Causales[[#This Row],[Provincia]]&amp;Causales[[#This Row],[Dinámica]]&amp;Causales[[#This Row],[Causal Homologada]]</f>
        <v>IndependenciaDeforestaciónAgricultura migratoria/subsistencia</v>
      </c>
      <c r="O445" s="8">
        <v>4</v>
      </c>
      <c r="P445" s="8">
        <v>3</v>
      </c>
      <c r="Q445" s="8">
        <v>2</v>
      </c>
      <c r="R445" s="8">
        <v>3</v>
      </c>
      <c r="S445" s="8">
        <v>3</v>
      </c>
      <c r="T445" s="8">
        <v>3</v>
      </c>
      <c r="U445" s="8"/>
      <c r="V445" s="8"/>
      <c r="W445" s="8"/>
      <c r="X445" s="8">
        <f t="shared" si="21"/>
        <v>18</v>
      </c>
      <c r="Y445" s="39">
        <f t="shared" si="23"/>
        <v>3</v>
      </c>
      <c r="Z445" s="34">
        <v>4</v>
      </c>
      <c r="AA445" s="28"/>
      <c r="AB445" s="28">
        <f>+COUNTIFS(Causales[Causal Homologada],Causales[[#This Row],[Causal Homologada]])</f>
        <v>37</v>
      </c>
      <c r="AC445" s="28"/>
      <c r="AD445" s="28">
        <f>+COUNTIFS(Causales[Causal Homologada],Causales[[#This Row],[Causal Homologada]],Causales[Ranking],1,Causales[Dinámica],Causales[[#This Row],[Dinámica]])</f>
        <v>3</v>
      </c>
      <c r="AE445" s="28">
        <f>+COUNTIFS(Causales[Causal Homologada],Causales[[#This Row],[Causal Homologada]],Causales[Ranking],2,Causales[Dinámica],Causales[[#This Row],[Dinámica]])</f>
        <v>11</v>
      </c>
      <c r="AF445" s="28">
        <f>+Causales[[#This Row],[Conteo Rank]]*1+Causales[[#This Row],[Conteo Rank2]]*0.5</f>
        <v>8.5</v>
      </c>
      <c r="AG445" s="28">
        <f>+Causales[[#This Row],[Conteo Rank 1+2]]*0.8+Causales[[#This Row],[Puntaje Total]]*0.2</f>
        <v>10.4</v>
      </c>
      <c r="AH445" s="28">
        <f>+_xlfn.PERCENTRANK.INC(Causales[Puntaje Ponderado],Causales[[#This Row],[Puntaje Ponderado]],3)</f>
        <v>0.49299999999999999</v>
      </c>
      <c r="AI445" s="49" t="str">
        <f>+VLOOKUP(M445,Homolgacion9[[Causal Homologada]:[Driver]],2,0)</f>
        <v>Manejo y uso insustentable de las tierras para producción agrícola</v>
      </c>
      <c r="AJ445" s="2" t="str">
        <f t="shared" si="22"/>
        <v>Media</v>
      </c>
    </row>
    <row r="446" spans="2:36" x14ac:dyDescent="0.2">
      <c r="B446" s="1" t="s">
        <v>45</v>
      </c>
      <c r="C446" s="1" t="s">
        <v>37</v>
      </c>
      <c r="D446" s="1" t="str">
        <f>+VLOOKUP(F446,'DIV REGIONAL'!$F$4:$H$37,2,0)</f>
        <v>SUROESTE</v>
      </c>
      <c r="E446" s="1" t="str">
        <f>+VLOOKUP(F446,'DIV REGIONAL'!$F$4:$H$37,3,0)</f>
        <v>VI. ENRIQUILLO</v>
      </c>
      <c r="F446" s="1" t="s">
        <v>192</v>
      </c>
      <c r="G446" s="2">
        <v>5</v>
      </c>
      <c r="H446" s="1" t="s">
        <v>59</v>
      </c>
      <c r="I446" s="46" t="s">
        <v>869</v>
      </c>
      <c r="J446" s="2">
        <v>6</v>
      </c>
      <c r="K446" s="1" t="s">
        <v>3</v>
      </c>
      <c r="L446" s="1" t="s">
        <v>6</v>
      </c>
      <c r="M446" s="10" t="str">
        <f>+VLOOKUP(L446,Homolgacion9[[Causal]:[Causal Homologada]],2,0)</f>
        <v xml:space="preserve">Tala Ilegal de Bosque Natural </v>
      </c>
      <c r="N446" s="47" t="str">
        <f>+Causales[[#This Row],[Provincia]]&amp;Causales[[#This Row],[Dinámica]]&amp;Causales[[#This Row],[Causal Homologada]]</f>
        <v xml:space="preserve">IndependenciaDeforestaciónTala Ilegal de Bosque Natural </v>
      </c>
      <c r="O446" s="8">
        <v>5</v>
      </c>
      <c r="P446" s="8">
        <v>5</v>
      </c>
      <c r="Q446" s="8">
        <v>4</v>
      </c>
      <c r="R446" s="8">
        <v>4</v>
      </c>
      <c r="S446" s="8">
        <v>4</v>
      </c>
      <c r="T446" s="8">
        <v>4</v>
      </c>
      <c r="U446" s="8"/>
      <c r="V446" s="8"/>
      <c r="W446" s="8"/>
      <c r="X446" s="8">
        <f t="shared" si="21"/>
        <v>26</v>
      </c>
      <c r="Y446" s="39">
        <f t="shared" si="23"/>
        <v>4.333333333333333</v>
      </c>
      <c r="Z446" s="34">
        <v>1</v>
      </c>
      <c r="AA446" s="28"/>
      <c r="AB446" s="28">
        <f>+COUNTIFS(Causales[Causal Homologada],Causales[[#This Row],[Causal Homologada]])</f>
        <v>34</v>
      </c>
      <c r="AC446" s="28"/>
      <c r="AD446" s="28">
        <f>+COUNTIFS(Causales[Causal Homologada],Causales[[#This Row],[Causal Homologada]],Causales[Ranking],1,Causales[Dinámica],Causales[[#This Row],[Dinámica]])</f>
        <v>10</v>
      </c>
      <c r="AE446" s="28">
        <f>+COUNTIFS(Causales[Causal Homologada],Causales[[#This Row],[Causal Homologada]],Causales[Ranking],2,Causales[Dinámica],Causales[[#This Row],[Dinámica]])</f>
        <v>3</v>
      </c>
      <c r="AF446" s="28">
        <f>+Causales[[#This Row],[Conteo Rank]]*1+Causales[[#This Row],[Conteo Rank2]]*0.5</f>
        <v>11.5</v>
      </c>
      <c r="AG446" s="28">
        <f>+Causales[[#This Row],[Conteo Rank 1+2]]*0.8+Causales[[#This Row],[Puntaje Total]]*0.2</f>
        <v>14.400000000000002</v>
      </c>
      <c r="AH446" s="28">
        <f>+_xlfn.PERCENTRANK.INC(Causales[Puntaje Ponderado],Causales[[#This Row],[Puntaje Ponderado]],3)</f>
        <v>0.873</v>
      </c>
      <c r="AI446" s="49" t="str">
        <f>+VLOOKUP(M446,Homolgacion9[[Causal Homologada]:[Driver]],2,0)</f>
        <v>Manejo y uso insustentable de las tierras forestales</v>
      </c>
      <c r="AJ446" s="2" t="str">
        <f t="shared" si="22"/>
        <v>Muy Alta</v>
      </c>
    </row>
    <row r="447" spans="2:36" x14ac:dyDescent="0.2">
      <c r="B447" s="1" t="s">
        <v>45</v>
      </c>
      <c r="C447" s="1" t="s">
        <v>37</v>
      </c>
      <c r="D447" s="1" t="str">
        <f>+VLOOKUP(F447,'DIV REGIONAL'!$F$4:$H$37,2,0)</f>
        <v>SUROESTE</v>
      </c>
      <c r="E447" s="1" t="str">
        <f>+VLOOKUP(F447,'DIV REGIONAL'!$F$4:$H$37,3,0)</f>
        <v>VI. ENRIQUILLO</v>
      </c>
      <c r="F447" s="1" t="s">
        <v>192</v>
      </c>
      <c r="G447" s="2">
        <v>5</v>
      </c>
      <c r="H447" s="1" t="s">
        <v>59</v>
      </c>
      <c r="I447" s="46" t="s">
        <v>869</v>
      </c>
      <c r="J447" s="2">
        <v>6</v>
      </c>
      <c r="K447" s="1" t="s">
        <v>3</v>
      </c>
      <c r="L447" s="1" t="s">
        <v>7</v>
      </c>
      <c r="M447" s="10" t="str">
        <f>+VLOOKUP(L447,Homolgacion9[[Causal]:[Causal Homologada]],2,0)</f>
        <v>Infraestructura</v>
      </c>
      <c r="N447" s="47" t="str">
        <f>+Causales[[#This Row],[Provincia]]&amp;Causales[[#This Row],[Dinámica]]&amp;Causales[[#This Row],[Causal Homologada]]</f>
        <v>IndependenciaDeforestaciónInfraestructura</v>
      </c>
      <c r="O447" s="8">
        <v>4</v>
      </c>
      <c r="P447" s="8">
        <v>3</v>
      </c>
      <c r="Q447" s="8">
        <v>1</v>
      </c>
      <c r="R447" s="8">
        <v>1</v>
      </c>
      <c r="S447" s="8">
        <v>1</v>
      </c>
      <c r="T447" s="8">
        <v>1</v>
      </c>
      <c r="U447" s="8"/>
      <c r="V447" s="8"/>
      <c r="W447" s="8"/>
      <c r="X447" s="8">
        <f t="shared" si="21"/>
        <v>11</v>
      </c>
      <c r="Y447" s="39">
        <f t="shared" ref="Y447:Y485" si="24">+IFERROR(X447/COUNT(O447:W447),"")</f>
        <v>1.8333333333333333</v>
      </c>
      <c r="Z447" s="34">
        <v>6</v>
      </c>
      <c r="AA447" s="28"/>
      <c r="AB447" s="28">
        <f>+COUNTIFS(Causales[Causal Homologada],Causales[[#This Row],[Causal Homologada]])</f>
        <v>27</v>
      </c>
      <c r="AC447" s="28"/>
      <c r="AD447" s="28">
        <f>+COUNTIFS(Causales[Causal Homologada],Causales[[#This Row],[Causal Homologada]],Causales[Ranking],1,Causales[Dinámica],Causales[[#This Row],[Dinámica]])</f>
        <v>0</v>
      </c>
      <c r="AE447" s="28">
        <f>+COUNTIFS(Causales[Causal Homologada],Causales[[#This Row],[Causal Homologada]],Causales[Ranking],2,Causales[Dinámica],Causales[[#This Row],[Dinámica]])</f>
        <v>1</v>
      </c>
      <c r="AF447" s="28">
        <f>+Causales[[#This Row],[Conteo Rank]]*1+Causales[[#This Row],[Conteo Rank2]]*0.5</f>
        <v>0.5</v>
      </c>
      <c r="AG447" s="28">
        <f>+Causales[[#This Row],[Conteo Rank 1+2]]*0.8+Causales[[#This Row],[Puntaje Total]]*0.2</f>
        <v>2.6</v>
      </c>
      <c r="AH447" s="28">
        <f>+_xlfn.PERCENTRANK.INC(Causales[Puntaje Ponderado],Causales[[#This Row],[Puntaje Ponderado]],3)</f>
        <v>5.3999999999999999E-2</v>
      </c>
      <c r="AI447" s="49" t="str">
        <f>+VLOOKUP(M447,Homolgacion9[[Causal Homologada]:[Driver]],2,0)</f>
        <v>Expansión de infraestructura productiva de tipo urbana, vial e industrial</v>
      </c>
      <c r="AJ447" s="2" t="str">
        <f t="shared" si="22"/>
        <v>Muy Baja</v>
      </c>
    </row>
    <row r="448" spans="2:36" x14ac:dyDescent="0.2">
      <c r="B448" s="1" t="s">
        <v>45</v>
      </c>
      <c r="C448" s="1" t="s">
        <v>37</v>
      </c>
      <c r="D448" s="1" t="str">
        <f>+VLOOKUP(F448,'DIV REGIONAL'!$F$4:$H$37,2,0)</f>
        <v>SUROESTE</v>
      </c>
      <c r="E448" s="1" t="str">
        <f>+VLOOKUP(F448,'DIV REGIONAL'!$F$4:$H$37,3,0)</f>
        <v>VI. ENRIQUILLO</v>
      </c>
      <c r="F448" s="1" t="s">
        <v>192</v>
      </c>
      <c r="G448" s="2">
        <v>5</v>
      </c>
      <c r="H448" s="1" t="s">
        <v>59</v>
      </c>
      <c r="I448" s="46" t="s">
        <v>869</v>
      </c>
      <c r="J448" s="2">
        <v>6</v>
      </c>
      <c r="K448" s="1" t="s">
        <v>3</v>
      </c>
      <c r="L448" s="1" t="s">
        <v>20</v>
      </c>
      <c r="M448" s="10" t="str">
        <f>+VLOOKUP(L448,Homolgacion9[[Causal]:[Causal Homologada]],2,0)</f>
        <v>Ganadería Comercial</v>
      </c>
      <c r="N448" s="47" t="str">
        <f>+Causales[[#This Row],[Provincia]]&amp;Causales[[#This Row],[Dinámica]]&amp;Causales[[#This Row],[Causal Homologada]]</f>
        <v>IndependenciaDeforestaciónGanadería Comercial</v>
      </c>
      <c r="O448" s="8">
        <v>2</v>
      </c>
      <c r="P448" s="8">
        <v>2</v>
      </c>
      <c r="Q448" s="8">
        <v>3</v>
      </c>
      <c r="R448" s="8">
        <v>3</v>
      </c>
      <c r="S448" s="8">
        <v>3</v>
      </c>
      <c r="T448" s="8">
        <v>3</v>
      </c>
      <c r="U448" s="8"/>
      <c r="V448" s="8"/>
      <c r="W448" s="8"/>
      <c r="X448" s="8">
        <f t="shared" si="21"/>
        <v>16</v>
      </c>
      <c r="Y448" s="39">
        <f t="shared" si="24"/>
        <v>2.6666666666666665</v>
      </c>
      <c r="Z448" s="34">
        <v>5</v>
      </c>
      <c r="AA448" s="28"/>
      <c r="AB448" s="28">
        <f>+COUNTIFS(Causales[Causal Homologada],Causales[[#This Row],[Causal Homologada]])</f>
        <v>28</v>
      </c>
      <c r="AC448" s="28"/>
      <c r="AD448" s="28">
        <f>+COUNTIFS(Causales[Causal Homologada],Causales[[#This Row],[Causal Homologada]],Causales[Ranking],1,Causales[Dinámica],Causales[[#This Row],[Dinámica]])</f>
        <v>11</v>
      </c>
      <c r="AE448" s="28">
        <f>+COUNTIFS(Causales[Causal Homologada],Causales[[#This Row],[Causal Homologada]],Causales[Ranking],2,Causales[Dinámica],Causales[[#This Row],[Dinámica]])</f>
        <v>3</v>
      </c>
      <c r="AF448" s="28">
        <f>+Causales[[#This Row],[Conteo Rank]]*1+Causales[[#This Row],[Conteo Rank2]]*0.5</f>
        <v>12.5</v>
      </c>
      <c r="AG448" s="28">
        <f>+Causales[[#This Row],[Conteo Rank 1+2]]*0.8+Causales[[#This Row],[Puntaje Total]]*0.2</f>
        <v>13.2</v>
      </c>
      <c r="AH448" s="28">
        <f>+_xlfn.PERCENTRANK.INC(Causales[Puntaje Ponderado],Causales[[#This Row],[Puntaje Ponderado]],3)</f>
        <v>0.76500000000000001</v>
      </c>
      <c r="AI448" s="49" t="str">
        <f>+VLOOKUP(M448,Homolgacion9[[Causal Homologada]:[Driver]],2,0)</f>
        <v>Manejo y uso insustentable de las tierras para producción ganadera</v>
      </c>
      <c r="AJ448" s="2" t="str">
        <f t="shared" si="22"/>
        <v>Alta</v>
      </c>
    </row>
    <row r="449" spans="2:36" x14ac:dyDescent="0.2">
      <c r="B449" s="1" t="s">
        <v>45</v>
      </c>
      <c r="C449" s="1" t="s">
        <v>37</v>
      </c>
      <c r="D449" s="1" t="str">
        <f>+VLOOKUP(F449,'DIV REGIONAL'!$F$4:$H$37,2,0)</f>
        <v>SUROESTE</v>
      </c>
      <c r="E449" s="1" t="str">
        <f>+VLOOKUP(F449,'DIV REGIONAL'!$F$4:$H$37,3,0)</f>
        <v>VI. ENRIQUILLO</v>
      </c>
      <c r="F449" s="1" t="s">
        <v>192</v>
      </c>
      <c r="G449" s="2">
        <v>5</v>
      </c>
      <c r="H449" s="1" t="s">
        <v>59</v>
      </c>
      <c r="I449" s="46" t="s">
        <v>869</v>
      </c>
      <c r="J449" s="2">
        <v>6</v>
      </c>
      <c r="K449" s="1" t="s">
        <v>3</v>
      </c>
      <c r="L449" s="1" t="s">
        <v>61</v>
      </c>
      <c r="M449" s="10" t="str">
        <f>+VLOOKUP(L449,Homolgacion9[[Causal]:[Causal Homologada]],2,0)</f>
        <v>Minería a cielo abierto</v>
      </c>
      <c r="N449" s="47" t="str">
        <f>+Causales[[#This Row],[Provincia]]&amp;Causales[[#This Row],[Dinámica]]&amp;Causales[[#This Row],[Causal Homologada]]</f>
        <v>IndependenciaDeforestaciónMinería a cielo abierto</v>
      </c>
      <c r="O449" s="8">
        <v>4</v>
      </c>
      <c r="P449" s="8">
        <v>2</v>
      </c>
      <c r="Q449" s="8">
        <v>1</v>
      </c>
      <c r="R449" s="8">
        <v>3</v>
      </c>
      <c r="S449" s="8">
        <v>3</v>
      </c>
      <c r="T449" s="8">
        <v>3</v>
      </c>
      <c r="U449" s="8"/>
      <c r="V449" s="8"/>
      <c r="W449" s="8"/>
      <c r="X449" s="8">
        <f t="shared" si="21"/>
        <v>16</v>
      </c>
      <c r="Y449" s="39">
        <f t="shared" si="24"/>
        <v>2.6666666666666665</v>
      </c>
      <c r="Z449" s="34">
        <v>5</v>
      </c>
      <c r="AA449" s="28"/>
      <c r="AB449" s="28">
        <f>+COUNTIFS(Causales[Causal Homologada],Causales[[#This Row],[Causal Homologada]])</f>
        <v>24</v>
      </c>
      <c r="AC449" s="28"/>
      <c r="AD449" s="28">
        <f>+COUNTIFS(Causales[Causal Homologada],Causales[[#This Row],[Causal Homologada]],Causales[Ranking],1,Causales[Dinámica],Causales[[#This Row],[Dinámica]])</f>
        <v>4</v>
      </c>
      <c r="AE449" s="28">
        <f>+COUNTIFS(Causales[Causal Homologada],Causales[[#This Row],[Causal Homologada]],Causales[Ranking],2,Causales[Dinámica],Causales[[#This Row],[Dinámica]])</f>
        <v>3</v>
      </c>
      <c r="AF449" s="28">
        <f>+Causales[[#This Row],[Conteo Rank]]*1+Causales[[#This Row],[Conteo Rank2]]*0.5</f>
        <v>5.5</v>
      </c>
      <c r="AG449" s="28">
        <f>+Causales[[#This Row],[Conteo Rank 1+2]]*0.8+Causales[[#This Row],[Puntaje Total]]*0.2</f>
        <v>7.6000000000000005</v>
      </c>
      <c r="AH449" s="28">
        <f>+_xlfn.PERCENTRANK.INC(Causales[Puntaje Ponderado],Causales[[#This Row],[Puntaje Ponderado]],3)</f>
        <v>0.35499999999999998</v>
      </c>
      <c r="AI449" s="49" t="str">
        <f>+VLOOKUP(M449,Homolgacion9[[Causal Homologada]:[Driver]],2,0)</f>
        <v>Minería a cielo abierto</v>
      </c>
      <c r="AJ449" s="2" t="str">
        <f t="shared" si="22"/>
        <v>Baja</v>
      </c>
    </row>
    <row r="450" spans="2:36" x14ac:dyDescent="0.2">
      <c r="B450" s="1" t="s">
        <v>45</v>
      </c>
      <c r="C450" s="1" t="s">
        <v>37</v>
      </c>
      <c r="D450" s="1" t="str">
        <f>+VLOOKUP(F450,'DIV REGIONAL'!$F$4:$H$37,2,0)</f>
        <v>SUROESTE</v>
      </c>
      <c r="E450" s="1" t="str">
        <f>+VLOOKUP(F450,'DIV REGIONAL'!$F$4:$H$37,3,0)</f>
        <v>VI. ENRIQUILLO</v>
      </c>
      <c r="F450" s="1" t="s">
        <v>192</v>
      </c>
      <c r="G450" s="2">
        <v>5</v>
      </c>
      <c r="H450" s="1" t="s">
        <v>59</v>
      </c>
      <c r="I450" s="46" t="s">
        <v>869</v>
      </c>
      <c r="J450" s="2">
        <v>6</v>
      </c>
      <c r="K450" s="1" t="s">
        <v>3</v>
      </c>
      <c r="L450" s="1" t="s">
        <v>124</v>
      </c>
      <c r="M450" s="10" t="str">
        <f>+VLOOKUP(L450,Homolgacion9[[Causal]:[Causal Homologada]],2,0)</f>
        <v>Incendios Alta Intensidad</v>
      </c>
      <c r="N450" s="47" t="str">
        <f>+Causales[[#This Row],[Provincia]]&amp;Causales[[#This Row],[Dinámica]]&amp;Causales[[#This Row],[Causal Homologada]]</f>
        <v>IndependenciaDeforestaciónIncendios Alta Intensidad</v>
      </c>
      <c r="O450" s="8">
        <v>5</v>
      </c>
      <c r="P450" s="8">
        <v>3</v>
      </c>
      <c r="Q450" s="8">
        <v>3</v>
      </c>
      <c r="R450" s="8">
        <v>4</v>
      </c>
      <c r="S450" s="8">
        <v>4</v>
      </c>
      <c r="T450" s="8">
        <v>4</v>
      </c>
      <c r="U450" s="8"/>
      <c r="V450" s="8"/>
      <c r="W450" s="8"/>
      <c r="X450" s="8">
        <f t="shared" si="21"/>
        <v>23</v>
      </c>
      <c r="Y450" s="39">
        <f t="shared" si="24"/>
        <v>3.8333333333333335</v>
      </c>
      <c r="Z450" s="34">
        <v>2</v>
      </c>
      <c r="AA450" s="28"/>
      <c r="AB450" s="28">
        <f>+COUNTIFS(Causales[Causal Homologada],Causales[[#This Row],[Causal Homologada]])</f>
        <v>18</v>
      </c>
      <c r="AC450" s="28"/>
      <c r="AD450" s="28">
        <f>+COUNTIFS(Causales[Causal Homologada],Causales[[#This Row],[Causal Homologada]],Causales[Ranking],1,Causales[Dinámica],Causales[[#This Row],[Dinámica]])</f>
        <v>0</v>
      </c>
      <c r="AE450" s="28">
        <f>+COUNTIFS(Causales[Causal Homologada],Causales[[#This Row],[Causal Homologada]],Causales[Ranking],2,Causales[Dinámica],Causales[[#This Row],[Dinámica]])</f>
        <v>2</v>
      </c>
      <c r="AF450" s="28">
        <f>+Causales[[#This Row],[Conteo Rank]]*1+Causales[[#This Row],[Conteo Rank2]]*0.5</f>
        <v>1</v>
      </c>
      <c r="AG450" s="28">
        <f>+Causales[[#This Row],[Conteo Rank 1+2]]*0.8+Causales[[#This Row],[Puntaje Total]]*0.2</f>
        <v>5.4</v>
      </c>
      <c r="AH450" s="28">
        <f>+_xlfn.PERCENTRANK.INC(Causales[Puntaje Ponderado],Causales[[#This Row],[Puntaje Ponderado]],3)</f>
        <v>0.222</v>
      </c>
      <c r="AI450" s="49" t="str">
        <f>+VLOOKUP(M450,Homolgacion9[[Causal Homologada]:[Driver]],2,0)</f>
        <v>Incendios Forestales</v>
      </c>
      <c r="AJ450" s="2" t="str">
        <f t="shared" si="22"/>
        <v>Baja</v>
      </c>
    </row>
    <row r="451" spans="2:36" x14ac:dyDescent="0.2">
      <c r="B451" s="1" t="s">
        <v>45</v>
      </c>
      <c r="C451" s="1" t="s">
        <v>37</v>
      </c>
      <c r="D451" s="1" t="str">
        <f>+VLOOKUP(F451,'DIV REGIONAL'!$F$4:$H$37,2,0)</f>
        <v>SUROESTE</v>
      </c>
      <c r="E451" s="1" t="str">
        <f>+VLOOKUP(F451,'DIV REGIONAL'!$F$4:$H$37,3,0)</f>
        <v>VI. ENRIQUILLO</v>
      </c>
      <c r="F451" s="1" t="s">
        <v>192</v>
      </c>
      <c r="G451" s="2">
        <v>5</v>
      </c>
      <c r="H451" s="1" t="s">
        <v>59</v>
      </c>
      <c r="I451" s="46" t="s">
        <v>869</v>
      </c>
      <c r="J451" s="2">
        <v>6</v>
      </c>
      <c r="K451" s="1" t="s">
        <v>10</v>
      </c>
      <c r="L451" s="1" t="s">
        <v>14</v>
      </c>
      <c r="M451" s="10" t="str">
        <f>+VLOOKUP(L451,Homolgacion9[[Causal]:[Causal Homologada]],2,0)</f>
        <v>Planes de Manejo mal gestionados/mal ejecutados</v>
      </c>
      <c r="N451" s="47" t="str">
        <f>+Causales[[#This Row],[Provincia]]&amp;Causales[[#This Row],[Dinámica]]&amp;Causales[[#This Row],[Causal Homologada]]</f>
        <v>IndependenciaDegradaciónPlanes de Manejo mal gestionados/mal ejecutados</v>
      </c>
      <c r="O451" s="8">
        <v>3</v>
      </c>
      <c r="P451" s="8">
        <v>3</v>
      </c>
      <c r="Q451" s="8">
        <v>3</v>
      </c>
      <c r="R451" s="8">
        <v>4</v>
      </c>
      <c r="S451" s="8">
        <v>4</v>
      </c>
      <c r="T451" s="8">
        <v>4</v>
      </c>
      <c r="U451" s="8"/>
      <c r="V451" s="8"/>
      <c r="W451" s="8"/>
      <c r="X451" s="8">
        <f t="shared" si="21"/>
        <v>21</v>
      </c>
      <c r="Y451" s="39">
        <f t="shared" si="24"/>
        <v>3.5</v>
      </c>
      <c r="Z451" s="34">
        <v>3</v>
      </c>
      <c r="AA451" s="28"/>
      <c r="AB451" s="28">
        <f>+COUNTIFS(Causales[Causal Homologada],Causales[[#This Row],[Causal Homologada]])</f>
        <v>33</v>
      </c>
      <c r="AC451" s="28"/>
      <c r="AD451" s="28">
        <f>+COUNTIFS(Causales[Causal Homologada],Causales[[#This Row],[Causal Homologada]],Causales[Ranking],1,Causales[Dinámica],Causales[[#This Row],[Dinámica]])</f>
        <v>9</v>
      </c>
      <c r="AE451" s="28">
        <f>+COUNTIFS(Causales[Causal Homologada],Causales[[#This Row],[Causal Homologada]],Causales[Ranking],2,Causales[Dinámica],Causales[[#This Row],[Dinámica]])</f>
        <v>4</v>
      </c>
      <c r="AF451" s="28">
        <f>+Causales[[#This Row],[Conteo Rank]]*1+Causales[[#This Row],[Conteo Rank2]]*0.5</f>
        <v>11</v>
      </c>
      <c r="AG451" s="28">
        <f>+Causales[[#This Row],[Conteo Rank 1+2]]*0.8+Causales[[#This Row],[Puntaje Total]]*0.2</f>
        <v>13</v>
      </c>
      <c r="AH451" s="28">
        <f>+_xlfn.PERCENTRANK.INC(Causales[Puntaje Ponderado],Causales[[#This Row],[Puntaje Ponderado]],3)</f>
        <v>0.72399999999999998</v>
      </c>
      <c r="AI451" s="49" t="str">
        <f>+VLOOKUP(M451,Homolgacion9[[Causal Homologada]:[Driver]],2,0)</f>
        <v>Manejo y uso insustentable de las tierras forestales</v>
      </c>
      <c r="AJ451" s="2" t="str">
        <f t="shared" si="22"/>
        <v>Alta</v>
      </c>
    </row>
    <row r="452" spans="2:36" x14ac:dyDescent="0.2">
      <c r="B452" s="1" t="s">
        <v>45</v>
      </c>
      <c r="C452" s="1" t="s">
        <v>37</v>
      </c>
      <c r="D452" s="1" t="str">
        <f>+VLOOKUP(F452,'DIV REGIONAL'!$F$4:$H$37,2,0)</f>
        <v>SUROESTE</v>
      </c>
      <c r="E452" s="1" t="str">
        <f>+VLOOKUP(F452,'DIV REGIONAL'!$F$4:$H$37,3,0)</f>
        <v>VI. ENRIQUILLO</v>
      </c>
      <c r="F452" s="1" t="s">
        <v>192</v>
      </c>
      <c r="G452" s="2">
        <v>5</v>
      </c>
      <c r="H452" s="1" t="s">
        <v>59</v>
      </c>
      <c r="I452" s="46" t="s">
        <v>869</v>
      </c>
      <c r="J452" s="2">
        <v>6</v>
      </c>
      <c r="K452" s="1" t="s">
        <v>10</v>
      </c>
      <c r="L452" s="1" t="s">
        <v>11</v>
      </c>
      <c r="M452" s="10" t="str">
        <f>+VLOOKUP(L452,Homolgacion9[[Causal]:[Causal Homologada]],2,0)</f>
        <v>Incendios Mediana y Baja Intensidad</v>
      </c>
      <c r="N452" s="47" t="str">
        <f>+Causales[[#This Row],[Provincia]]&amp;Causales[[#This Row],[Dinámica]]&amp;Causales[[#This Row],[Causal Homologada]]</f>
        <v>IndependenciaDegradaciónIncendios Mediana y Baja Intensidad</v>
      </c>
      <c r="O452" s="8">
        <v>4</v>
      </c>
      <c r="P452" s="8">
        <v>3</v>
      </c>
      <c r="Q452" s="8">
        <v>3</v>
      </c>
      <c r="R452" s="8">
        <v>2</v>
      </c>
      <c r="S452" s="8">
        <v>2</v>
      </c>
      <c r="T452" s="8">
        <v>2</v>
      </c>
      <c r="U452" s="8"/>
      <c r="V452" s="8"/>
      <c r="W452" s="8"/>
      <c r="X452" s="8">
        <f t="shared" si="21"/>
        <v>16</v>
      </c>
      <c r="Y452" s="39">
        <f t="shared" si="24"/>
        <v>2.6666666666666665</v>
      </c>
      <c r="Z452" s="34">
        <v>5</v>
      </c>
      <c r="AA452" s="28"/>
      <c r="AB452" s="28">
        <f>+COUNTIFS(Causales[Causal Homologada],Causales[[#This Row],[Causal Homologada]])</f>
        <v>30</v>
      </c>
      <c r="AC452" s="28"/>
      <c r="AD452" s="28">
        <f>+COUNTIFS(Causales[Causal Homologada],Causales[[#This Row],[Causal Homologada]],Causales[Ranking],1,Causales[Dinámica],Causales[[#This Row],[Dinámica]])</f>
        <v>1</v>
      </c>
      <c r="AE452" s="28">
        <f>+COUNTIFS(Causales[Causal Homologada],Causales[[#This Row],[Causal Homologada]],Causales[Ranking],2,Causales[Dinámica],Causales[[#This Row],[Dinámica]])</f>
        <v>7</v>
      </c>
      <c r="AF452" s="28">
        <f>+Causales[[#This Row],[Conteo Rank]]*1+Causales[[#This Row],[Conteo Rank2]]*0.5</f>
        <v>4.5</v>
      </c>
      <c r="AG452" s="28">
        <f>+Causales[[#This Row],[Conteo Rank 1+2]]*0.8+Causales[[#This Row],[Puntaje Total]]*0.2</f>
        <v>6.8000000000000007</v>
      </c>
      <c r="AH452" s="28">
        <f>+_xlfn.PERCENTRANK.INC(Causales[Puntaje Ponderado],Causales[[#This Row],[Puntaje Ponderado]],3)</f>
        <v>0.314</v>
      </c>
      <c r="AI452" s="49" t="str">
        <f>+VLOOKUP(M452,Homolgacion9[[Causal Homologada]:[Driver]],2,0)</f>
        <v>Incendios Forestales</v>
      </c>
      <c r="AJ452" s="2" t="str">
        <f t="shared" si="22"/>
        <v>Baja</v>
      </c>
    </row>
    <row r="453" spans="2:36" x14ac:dyDescent="0.2">
      <c r="B453" s="1" t="s">
        <v>45</v>
      </c>
      <c r="C453" s="1" t="s">
        <v>37</v>
      </c>
      <c r="D453" s="1" t="str">
        <f>+VLOOKUP(F453,'DIV REGIONAL'!$F$4:$H$37,2,0)</f>
        <v>SUROESTE</v>
      </c>
      <c r="E453" s="1" t="str">
        <f>+VLOOKUP(F453,'DIV REGIONAL'!$F$4:$H$37,3,0)</f>
        <v>VI. ENRIQUILLO</v>
      </c>
      <c r="F453" s="1" t="s">
        <v>192</v>
      </c>
      <c r="G453" s="2">
        <v>5</v>
      </c>
      <c r="H453" s="1" t="s">
        <v>59</v>
      </c>
      <c r="I453" s="46" t="s">
        <v>869</v>
      </c>
      <c r="J453" s="2">
        <v>6</v>
      </c>
      <c r="K453" s="1" t="s">
        <v>10</v>
      </c>
      <c r="L453" s="1" t="s">
        <v>12</v>
      </c>
      <c r="M453" s="10" t="str">
        <f>+VLOOKUP(L453,Homolgacion9[[Causal]:[Causal Homologada]],2,0)</f>
        <v>Pastoreo de ganado en bosques</v>
      </c>
      <c r="N453" s="47" t="str">
        <f>+Causales[[#This Row],[Provincia]]&amp;Causales[[#This Row],[Dinámica]]&amp;Causales[[#This Row],[Causal Homologada]]</f>
        <v>IndependenciaDegradaciónPastoreo de ganado en bosques</v>
      </c>
      <c r="O453" s="8">
        <v>2</v>
      </c>
      <c r="P453" s="8">
        <v>3</v>
      </c>
      <c r="Q453" s="8">
        <v>5</v>
      </c>
      <c r="R453" s="8">
        <v>4</v>
      </c>
      <c r="S453" s="8">
        <v>4</v>
      </c>
      <c r="T453" s="8">
        <v>4</v>
      </c>
      <c r="U453" s="8"/>
      <c r="V453" s="8"/>
      <c r="W453" s="8"/>
      <c r="X453" s="8">
        <f t="shared" si="21"/>
        <v>22</v>
      </c>
      <c r="Y453" s="39">
        <f t="shared" si="24"/>
        <v>3.6666666666666665</v>
      </c>
      <c r="Z453" s="34">
        <v>2</v>
      </c>
      <c r="AA453" s="28"/>
      <c r="AB453" s="28">
        <f>+COUNTIFS(Causales[Causal Homologada],Causales[[#This Row],[Causal Homologada]])</f>
        <v>29</v>
      </c>
      <c r="AC453" s="28"/>
      <c r="AD453" s="28">
        <f>+COUNTIFS(Causales[Causal Homologada],Causales[[#This Row],[Causal Homologada]],Causales[Ranking],1,Causales[Dinámica],Causales[[#This Row],[Dinámica]])</f>
        <v>11</v>
      </c>
      <c r="AE453" s="28">
        <f>+COUNTIFS(Causales[Causal Homologada],Causales[[#This Row],[Causal Homologada]],Causales[Ranking],2,Causales[Dinámica],Causales[[#This Row],[Dinámica]])</f>
        <v>8</v>
      </c>
      <c r="AF453" s="28">
        <f>+Causales[[#This Row],[Conteo Rank]]*1+Causales[[#This Row],[Conteo Rank2]]*0.5</f>
        <v>15</v>
      </c>
      <c r="AG453" s="28">
        <f>+Causales[[#This Row],[Conteo Rank 1+2]]*0.8+Causales[[#This Row],[Puntaje Total]]*0.2</f>
        <v>16.399999999999999</v>
      </c>
      <c r="AH453" s="28">
        <f>+_xlfn.PERCENTRANK.INC(Causales[Puntaje Ponderado],Causales[[#This Row],[Puntaje Ponderado]],3)</f>
        <v>0.97</v>
      </c>
      <c r="AI453" s="49" t="str">
        <f>+VLOOKUP(M453,Homolgacion9[[Causal Homologada]:[Driver]],2,0)</f>
        <v>Manejo y uso insustentable de las tierras para producción ganadera</v>
      </c>
      <c r="AJ453" s="2" t="str">
        <f t="shared" si="22"/>
        <v>Muy Alta</v>
      </c>
    </row>
    <row r="454" spans="2:36" x14ac:dyDescent="0.2">
      <c r="B454" s="1" t="s">
        <v>45</v>
      </c>
      <c r="C454" s="1" t="s">
        <v>37</v>
      </c>
      <c r="D454" s="1" t="str">
        <f>+VLOOKUP(F454,'DIV REGIONAL'!$F$4:$H$37,2,0)</f>
        <v>SUROESTE</v>
      </c>
      <c r="E454" s="1" t="str">
        <f>+VLOOKUP(F454,'DIV REGIONAL'!$F$4:$H$37,3,0)</f>
        <v>VI. ENRIQUILLO</v>
      </c>
      <c r="F454" s="1" t="s">
        <v>192</v>
      </c>
      <c r="G454" s="2">
        <v>5</v>
      </c>
      <c r="H454" s="1" t="s">
        <v>59</v>
      </c>
      <c r="I454" s="46" t="s">
        <v>869</v>
      </c>
      <c r="J454" s="2">
        <v>6</v>
      </c>
      <c r="K454" s="1" t="s">
        <v>10</v>
      </c>
      <c r="L454" s="1" t="s">
        <v>13</v>
      </c>
      <c r="M454" s="10" t="str">
        <f>+VLOOKUP(L454,Homolgacion9[[Causal]:[Causal Homologada]],2,0)</f>
        <v>Extracción de Madera Leña/Carbón</v>
      </c>
      <c r="N454" s="47" t="str">
        <f>+Causales[[#This Row],[Provincia]]&amp;Causales[[#This Row],[Dinámica]]&amp;Causales[[#This Row],[Causal Homologada]]</f>
        <v>IndependenciaDegradaciónExtracción de Madera Leña/Carbón</v>
      </c>
      <c r="O454" s="8">
        <v>5</v>
      </c>
      <c r="P454" s="8">
        <v>3</v>
      </c>
      <c r="Q454" s="8">
        <v>5</v>
      </c>
      <c r="R454" s="8">
        <v>4</v>
      </c>
      <c r="S454" s="8">
        <v>4</v>
      </c>
      <c r="T454" s="8">
        <v>4</v>
      </c>
      <c r="U454" s="8"/>
      <c r="V454" s="8"/>
      <c r="W454" s="8"/>
      <c r="X454" s="8">
        <f t="shared" si="21"/>
        <v>25</v>
      </c>
      <c r="Y454" s="39">
        <f t="shared" si="24"/>
        <v>4.166666666666667</v>
      </c>
      <c r="Z454" s="34">
        <v>1</v>
      </c>
      <c r="AA454" s="28"/>
      <c r="AB454" s="28">
        <f>+COUNTIFS(Causales[Causal Homologada],Causales[[#This Row],[Causal Homologada]])</f>
        <v>31</v>
      </c>
      <c r="AC454" s="28"/>
      <c r="AD454" s="28">
        <f>+COUNTIFS(Causales[Causal Homologada],Causales[[#This Row],[Causal Homologada]],Causales[Ranking],1,Causales[Dinámica],Causales[[#This Row],[Dinámica]])</f>
        <v>10</v>
      </c>
      <c r="AE454" s="28">
        <f>+COUNTIFS(Causales[Causal Homologada],Causales[[#This Row],[Causal Homologada]],Causales[Ranking],2,Causales[Dinámica],Causales[[#This Row],[Dinámica]])</f>
        <v>9</v>
      </c>
      <c r="AF454" s="28">
        <f>+Causales[[#This Row],[Conteo Rank]]*1+Causales[[#This Row],[Conteo Rank2]]*0.5</f>
        <v>14.5</v>
      </c>
      <c r="AG454" s="28">
        <f>+Causales[[#This Row],[Conteo Rank 1+2]]*0.8+Causales[[#This Row],[Puntaje Total]]*0.2</f>
        <v>16.600000000000001</v>
      </c>
      <c r="AH454" s="28">
        <f>+_xlfn.PERCENTRANK.INC(Causales[Puntaje Ponderado],Causales[[#This Row],[Puntaje Ponderado]],3)</f>
        <v>0.97499999999999998</v>
      </c>
      <c r="AI454" s="49" t="str">
        <f>+VLOOKUP(M454,Homolgacion9[[Causal Homologada]:[Driver]],2,0)</f>
        <v>Manejo y uso insustentable de las tierras forestales</v>
      </c>
      <c r="AJ454" s="2" t="str">
        <f t="shared" si="22"/>
        <v>Muy Alta</v>
      </c>
    </row>
    <row r="455" spans="2:36" x14ac:dyDescent="0.2">
      <c r="B455" s="1" t="s">
        <v>45</v>
      </c>
      <c r="C455" s="1" t="s">
        <v>37</v>
      </c>
      <c r="D455" s="1" t="str">
        <f>+VLOOKUP(F455,'DIV REGIONAL'!$F$4:$H$37,2,0)</f>
        <v>SUROESTE</v>
      </c>
      <c r="E455" s="1" t="str">
        <f>+VLOOKUP(F455,'DIV REGIONAL'!$F$4:$H$37,3,0)</f>
        <v>VI. ENRIQUILLO</v>
      </c>
      <c r="F455" s="1" t="s">
        <v>192</v>
      </c>
      <c r="G455" s="2">
        <v>5</v>
      </c>
      <c r="H455" s="1" t="s">
        <v>59</v>
      </c>
      <c r="I455" s="46" t="s">
        <v>869</v>
      </c>
      <c r="J455" s="2">
        <v>6</v>
      </c>
      <c r="K455" s="1" t="s">
        <v>10</v>
      </c>
      <c r="L455" s="1" t="s">
        <v>214</v>
      </c>
      <c r="M455" s="10" t="str">
        <f>+VLOOKUP(L455,Homolgacion9[[Causal]:[Causal Homologada]],2,0)</f>
        <v>Introducción Especies Exóticas/Invasoras</v>
      </c>
      <c r="N455" s="47" t="str">
        <f>+Causales[[#This Row],[Provincia]]&amp;Causales[[#This Row],[Dinámica]]&amp;Causales[[#This Row],[Causal Homologada]]</f>
        <v>IndependenciaDegradaciónIntroducción Especies Exóticas/Invasoras</v>
      </c>
      <c r="O455" s="8">
        <v>5</v>
      </c>
      <c r="P455" s="8">
        <v>4</v>
      </c>
      <c r="Q455" s="8">
        <v>3</v>
      </c>
      <c r="R455" s="8">
        <v>2</v>
      </c>
      <c r="S455" s="8">
        <v>2</v>
      </c>
      <c r="T455" s="8">
        <v>2</v>
      </c>
      <c r="U455" s="8"/>
      <c r="V455" s="8"/>
      <c r="W455" s="8"/>
      <c r="X455" s="8">
        <f t="shared" si="21"/>
        <v>18</v>
      </c>
      <c r="Y455" s="39">
        <f t="shared" si="24"/>
        <v>3</v>
      </c>
      <c r="Z455" s="34">
        <v>4</v>
      </c>
      <c r="AA455" s="28"/>
      <c r="AB455" s="28">
        <f>+COUNTIFS(Causales[Causal Homologada],Causales[[#This Row],[Causal Homologada]])</f>
        <v>18</v>
      </c>
      <c r="AC455" s="28"/>
      <c r="AD455" s="28">
        <f>+COUNTIFS(Causales[Causal Homologada],Causales[[#This Row],[Causal Homologada]],Causales[Ranking],1,Causales[Dinámica],Causales[[#This Row],[Dinámica]])</f>
        <v>2</v>
      </c>
      <c r="AE455" s="28">
        <f>+COUNTIFS(Causales[Causal Homologada],Causales[[#This Row],[Causal Homologada]],Causales[Ranking],2,Causales[Dinámica],Causales[[#This Row],[Dinámica]])</f>
        <v>4</v>
      </c>
      <c r="AF455" s="28">
        <f>+Causales[[#This Row],[Conteo Rank]]*1+Causales[[#This Row],[Conteo Rank2]]*0.5</f>
        <v>4</v>
      </c>
      <c r="AG455" s="28">
        <f>+Causales[[#This Row],[Conteo Rank 1+2]]*0.8+Causales[[#This Row],[Puntaje Total]]*0.2</f>
        <v>6.8000000000000007</v>
      </c>
      <c r="AH455" s="28">
        <f>+_xlfn.PERCENTRANK.INC(Causales[Puntaje Ponderado],Causales[[#This Row],[Puntaje Ponderado]],3)</f>
        <v>0.314</v>
      </c>
      <c r="AI455" s="49" t="str">
        <f>+VLOOKUP(M455,Homolgacion9[[Causal Homologada]:[Driver]],2,0)</f>
        <v>Plagas, enfermedades en introducción de especies invasoras exóticas</v>
      </c>
      <c r="AJ455" s="2" t="str">
        <f t="shared" si="22"/>
        <v>Baja</v>
      </c>
    </row>
    <row r="456" spans="2:36" x14ac:dyDescent="0.2">
      <c r="B456" s="1" t="s">
        <v>45</v>
      </c>
      <c r="C456" s="1" t="s">
        <v>37</v>
      </c>
      <c r="D456" s="1" t="str">
        <f>+VLOOKUP(F456,'DIV REGIONAL'!$F$4:$H$37,2,0)</f>
        <v>SUROESTE</v>
      </c>
      <c r="E456" s="1" t="str">
        <f>+VLOOKUP(F456,'DIV REGIONAL'!$F$4:$H$37,3,0)</f>
        <v>VI. ENRIQUILLO</v>
      </c>
      <c r="F456" s="1" t="s">
        <v>192</v>
      </c>
      <c r="G456" s="2">
        <v>5</v>
      </c>
      <c r="H456" s="1" t="s">
        <v>59</v>
      </c>
      <c r="I456" s="46" t="s">
        <v>869</v>
      </c>
      <c r="J456" s="2">
        <v>6</v>
      </c>
      <c r="K456" s="1" t="s">
        <v>10</v>
      </c>
      <c r="L456" s="1" t="s">
        <v>215</v>
      </c>
      <c r="M456" s="10" t="str">
        <f>+VLOOKUP(L456,Homolgacion9[[Causal]:[Causal Homologada]],2,0)</f>
        <v>Extracción Productos Forestales Madereros</v>
      </c>
      <c r="N456" s="47" t="str">
        <f>+Causales[[#This Row],[Provincia]]&amp;Causales[[#This Row],[Dinámica]]&amp;Causales[[#This Row],[Causal Homologada]]</f>
        <v>IndependenciaDegradaciónExtracción Productos Forestales Madereros</v>
      </c>
      <c r="O456" s="8">
        <v>5</v>
      </c>
      <c r="P456" s="8">
        <v>4</v>
      </c>
      <c r="Q456" s="8">
        <v>4</v>
      </c>
      <c r="R456" s="8">
        <v>4</v>
      </c>
      <c r="S456" s="8">
        <v>4</v>
      </c>
      <c r="T456" s="8">
        <v>4</v>
      </c>
      <c r="U456" s="8"/>
      <c r="V456" s="8"/>
      <c r="W456" s="8"/>
      <c r="X456" s="8">
        <f t="shared" ref="X456:X519" si="25">IF(SUM(O456:W456)=0,"",SUM(O456:W456))</f>
        <v>25</v>
      </c>
      <c r="Y456" s="39">
        <f t="shared" si="24"/>
        <v>4.166666666666667</v>
      </c>
      <c r="Z456" s="34">
        <v>1</v>
      </c>
      <c r="AA456" s="28"/>
      <c r="AB456" s="28">
        <f>+COUNTIFS(Causales[Causal Homologada],Causales[[#This Row],[Causal Homologada]])</f>
        <v>3</v>
      </c>
      <c r="AC456" s="28"/>
      <c r="AD456" s="28">
        <f>+COUNTIFS(Causales[Causal Homologada],Causales[[#This Row],[Causal Homologada]],Causales[Ranking],1,Causales[Dinámica],Causales[[#This Row],[Dinámica]])</f>
        <v>1</v>
      </c>
      <c r="AE456" s="28">
        <f>+COUNTIFS(Causales[Causal Homologada],Causales[[#This Row],[Causal Homologada]],Causales[Ranking],2,Causales[Dinámica],Causales[[#This Row],[Dinámica]])</f>
        <v>0</v>
      </c>
      <c r="AF456" s="28">
        <f>+Causales[[#This Row],[Conteo Rank]]*1+Causales[[#This Row],[Conteo Rank2]]*0.5</f>
        <v>1</v>
      </c>
      <c r="AG456" s="28">
        <f>+Causales[[#This Row],[Conteo Rank 1+2]]*0.8+Causales[[#This Row],[Puntaje Total]]*0.2</f>
        <v>5.8</v>
      </c>
      <c r="AH456" s="28">
        <f>+_xlfn.PERCENTRANK.INC(Causales[Puntaje Ponderado],Causales[[#This Row],[Puntaje Ponderado]],3)</f>
        <v>0.25900000000000001</v>
      </c>
      <c r="AI456" s="49" t="str">
        <f>+VLOOKUP(M456,Homolgacion9[[Causal Homologada]:[Driver]],2,0)</f>
        <v>Manejo y uso insustentable de las tierras forestales</v>
      </c>
      <c r="AJ456" s="2" t="str">
        <f t="shared" si="22"/>
        <v>Baja</v>
      </c>
    </row>
    <row r="457" spans="2:36" x14ac:dyDescent="0.2">
      <c r="B457" s="1" t="s">
        <v>45</v>
      </c>
      <c r="C457" s="1" t="s">
        <v>37</v>
      </c>
      <c r="D457" s="1" t="str">
        <f>+VLOOKUP(F457,'DIV REGIONAL'!$F$4:$H$37,2,0)</f>
        <v>SUROESTE</v>
      </c>
      <c r="E457" s="1" t="str">
        <f>+VLOOKUP(F457,'DIV REGIONAL'!$F$4:$H$37,3,0)</f>
        <v>VI. ENRIQUILLO</v>
      </c>
      <c r="F457" s="1" t="s">
        <v>192</v>
      </c>
      <c r="G457" s="2">
        <v>5</v>
      </c>
      <c r="H457" s="1" t="s">
        <v>59</v>
      </c>
      <c r="I457" s="46" t="s">
        <v>869</v>
      </c>
      <c r="J457" s="2">
        <v>6</v>
      </c>
      <c r="K457" s="1" t="s">
        <v>15</v>
      </c>
      <c r="L457" s="1" t="s">
        <v>16</v>
      </c>
      <c r="M457" s="10" t="str">
        <f>+VLOOKUP(L457,Homolgacion9[[Causal]:[Causal Homologada]],2,0)</f>
        <v>Debilidad en la Institucionalidad Forestal</v>
      </c>
      <c r="N457" s="47" t="str">
        <f>+Causales[[#This Row],[Provincia]]&amp;Causales[[#This Row],[Dinámica]]&amp;Causales[[#This Row],[Causal Homologada]]</f>
        <v>IndependenciaCausas IndirectasDebilidad en la Institucionalidad Forestal</v>
      </c>
      <c r="O457" s="8">
        <v>3</v>
      </c>
      <c r="P457" s="8">
        <v>3</v>
      </c>
      <c r="Q457" s="8">
        <v>4</v>
      </c>
      <c r="R457" s="8">
        <v>4</v>
      </c>
      <c r="S457" s="8">
        <v>4</v>
      </c>
      <c r="T457" s="8">
        <v>4</v>
      </c>
      <c r="U457" s="8"/>
      <c r="V457" s="8"/>
      <c r="W457" s="8"/>
      <c r="X457" s="8">
        <f t="shared" si="25"/>
        <v>22</v>
      </c>
      <c r="Y457" s="39">
        <f t="shared" si="24"/>
        <v>3.6666666666666665</v>
      </c>
      <c r="Z457" s="35">
        <v>4</v>
      </c>
      <c r="AA457" s="28"/>
      <c r="AB457" s="28">
        <f>+COUNTIFS(Causales[Causal Homologada],Causales[[#This Row],[Causal Homologada]])</f>
        <v>37</v>
      </c>
      <c r="AC457" s="28"/>
      <c r="AD457" s="28">
        <f>+COUNTIFS(Causales[Causal Homologada],Causales[[#This Row],[Causal Homologada]],Causales[Ranking],1,Causales[Dinámica],Causales[[#This Row],[Dinámica]])</f>
        <v>8</v>
      </c>
      <c r="AE457" s="28">
        <f>+COUNTIFS(Causales[Causal Homologada],Causales[[#This Row],[Causal Homologada]],Causales[Ranking],2,Causales[Dinámica],Causales[[#This Row],[Dinámica]])</f>
        <v>4</v>
      </c>
      <c r="AF457" s="28">
        <f>+Causales[[#This Row],[Conteo Rank]]*1+Causales[[#This Row],[Conteo Rank2]]*0.5</f>
        <v>10</v>
      </c>
      <c r="AG457" s="28">
        <f>+Causales[[#This Row],[Conteo Rank 1+2]]*0.8+Causales[[#This Row],[Puntaje Total]]*0.2</f>
        <v>12.4</v>
      </c>
      <c r="AH457" s="28">
        <f>+_xlfn.PERCENTRANK.INC(Causales[Puntaje Ponderado],Causales[[#This Row],[Puntaje Ponderado]],3)</f>
        <v>0.65900000000000003</v>
      </c>
      <c r="AI457" s="49" t="str">
        <f>+VLOOKUP(M457,Homolgacion9[[Causal Homologada]:[Driver]],2,0)</f>
        <v>Debilidad institucional para la gestión forestal y ausencia de ley sectorial forestal y otras leyes asociadas a la gestión del sector</v>
      </c>
      <c r="AJ457" s="2" t="str">
        <f t="shared" ref="AJ457:AJ520" si="26">+IF(AH457&lt;=$AO$12,$AM$12,IF(AH457&lt;=$AO$11,$AM$11,IF(AH457&lt;=$AO$10,$AM$10,IF(AH457&lt;=$AO$9,$AM$9,$AM$8))))</f>
        <v>Alta</v>
      </c>
    </row>
    <row r="458" spans="2:36" x14ac:dyDescent="0.2">
      <c r="B458" s="1" t="s">
        <v>45</v>
      </c>
      <c r="C458" s="1" t="s">
        <v>37</v>
      </c>
      <c r="D458" s="1" t="str">
        <f>+VLOOKUP(F458,'DIV REGIONAL'!$F$4:$H$37,2,0)</f>
        <v>SUROESTE</v>
      </c>
      <c r="E458" s="1" t="str">
        <f>+VLOOKUP(F458,'DIV REGIONAL'!$F$4:$H$37,3,0)</f>
        <v>VI. ENRIQUILLO</v>
      </c>
      <c r="F458" s="1" t="s">
        <v>192</v>
      </c>
      <c r="G458" s="2">
        <v>5</v>
      </c>
      <c r="H458" s="1" t="s">
        <v>59</v>
      </c>
      <c r="I458" s="46" t="s">
        <v>869</v>
      </c>
      <c r="J458" s="2">
        <v>6</v>
      </c>
      <c r="K458" s="1" t="s">
        <v>15</v>
      </c>
      <c r="L458" s="1" t="s">
        <v>17</v>
      </c>
      <c r="M458" s="10" t="str">
        <f>+VLOOKUP(L458,Homolgacion9[[Causal]:[Causal Homologada]],2,0)</f>
        <v>Debilidad en las Políticas Públicas</v>
      </c>
      <c r="N458" s="47" t="str">
        <f>+Causales[[#This Row],[Provincia]]&amp;Causales[[#This Row],[Dinámica]]&amp;Causales[[#This Row],[Causal Homologada]]</f>
        <v>IndependenciaCausas IndirectasDebilidad en las Políticas Públicas</v>
      </c>
      <c r="O458" s="8">
        <v>2</v>
      </c>
      <c r="P458" s="8">
        <v>3</v>
      </c>
      <c r="Q458" s="8">
        <v>4</v>
      </c>
      <c r="R458" s="8">
        <v>4</v>
      </c>
      <c r="S458" s="8">
        <v>5</v>
      </c>
      <c r="T458" s="8">
        <v>5</v>
      </c>
      <c r="U458" s="8"/>
      <c r="V458" s="8"/>
      <c r="W458" s="8"/>
      <c r="X458" s="8">
        <f t="shared" si="25"/>
        <v>23</v>
      </c>
      <c r="Y458" s="39">
        <f t="shared" si="24"/>
        <v>3.8333333333333335</v>
      </c>
      <c r="Z458" s="35">
        <v>3</v>
      </c>
      <c r="AA458" s="28"/>
      <c r="AB458" s="28">
        <f>+COUNTIFS(Causales[Causal Homologada],Causales[[#This Row],[Causal Homologada]])</f>
        <v>50</v>
      </c>
      <c r="AC458" s="28"/>
      <c r="AD458" s="28">
        <f>+COUNTIFS(Causales[Causal Homologada],Causales[[#This Row],[Causal Homologada]],Causales[Ranking],1,Causales[Dinámica],Causales[[#This Row],[Dinámica]])</f>
        <v>8</v>
      </c>
      <c r="AE458" s="28">
        <f>+COUNTIFS(Causales[Causal Homologada],Causales[[#This Row],[Causal Homologada]],Causales[Ranking],2,Causales[Dinámica],Causales[[#This Row],[Dinámica]])</f>
        <v>8</v>
      </c>
      <c r="AF458" s="28">
        <f>+Causales[[#This Row],[Conteo Rank]]*1+Causales[[#This Row],[Conteo Rank2]]*0.5</f>
        <v>12</v>
      </c>
      <c r="AG458" s="28">
        <f>+Causales[[#This Row],[Conteo Rank 1+2]]*0.8+Causales[[#This Row],[Puntaje Total]]*0.2</f>
        <v>14.200000000000003</v>
      </c>
      <c r="AH458" s="28">
        <f>+_xlfn.PERCENTRANK.INC(Causales[Puntaje Ponderado],Causales[[#This Row],[Puntaje Ponderado]],3)</f>
        <v>0.86199999999999999</v>
      </c>
      <c r="AI458" s="49" t="str">
        <f>+VLOOKUP(M458,Homolgacion9[[Causal Homologada]:[Driver]],2,0)</f>
        <v>Debilidad institucional para la gestión forestal y ausencia de ley sectorial forestal y otras leyes asociadas a la gestión del sector</v>
      </c>
      <c r="AJ458" s="2" t="str">
        <f t="shared" si="26"/>
        <v>Muy Alta</v>
      </c>
    </row>
    <row r="459" spans="2:36" x14ac:dyDescent="0.2">
      <c r="B459" s="1" t="s">
        <v>45</v>
      </c>
      <c r="C459" s="1" t="s">
        <v>37</v>
      </c>
      <c r="D459" s="1" t="str">
        <f>+VLOOKUP(F459,'DIV REGIONAL'!$F$4:$H$37,2,0)</f>
        <v>SUROESTE</v>
      </c>
      <c r="E459" s="1" t="str">
        <f>+VLOOKUP(F459,'DIV REGIONAL'!$F$4:$H$37,3,0)</f>
        <v>VI. ENRIQUILLO</v>
      </c>
      <c r="F459" s="1" t="s">
        <v>192</v>
      </c>
      <c r="G459" s="2">
        <v>5</v>
      </c>
      <c r="H459" s="1" t="s">
        <v>59</v>
      </c>
      <c r="I459" s="46" t="s">
        <v>869</v>
      </c>
      <c r="J459" s="2">
        <v>6</v>
      </c>
      <c r="K459" s="1" t="s">
        <v>15</v>
      </c>
      <c r="L459" s="1" t="s">
        <v>19</v>
      </c>
      <c r="M459" s="10" t="str">
        <f>+VLOOKUP(L459,Homolgacion9[[Causal]:[Causal Homologada]],2,0)</f>
        <v>Informalidad Mercado Leña/Carbón</v>
      </c>
      <c r="N459" s="47" t="str">
        <f>+Causales[[#This Row],[Provincia]]&amp;Causales[[#This Row],[Dinámica]]&amp;Causales[[#This Row],[Causal Homologada]]</f>
        <v>IndependenciaCausas IndirectasInformalidad Mercado Leña/Carbón</v>
      </c>
      <c r="O459" s="8">
        <v>4</v>
      </c>
      <c r="P459" s="8">
        <v>3</v>
      </c>
      <c r="Q459" s="8">
        <v>3</v>
      </c>
      <c r="R459" s="8">
        <v>3</v>
      </c>
      <c r="S459" s="8">
        <v>3</v>
      </c>
      <c r="T459" s="8">
        <v>3</v>
      </c>
      <c r="U459" s="8"/>
      <c r="V459" s="8"/>
      <c r="W459" s="8"/>
      <c r="X459" s="8">
        <f t="shared" si="25"/>
        <v>19</v>
      </c>
      <c r="Y459" s="39">
        <f t="shared" si="24"/>
        <v>3.1666666666666665</v>
      </c>
      <c r="Z459" s="35">
        <v>6</v>
      </c>
      <c r="AA459" s="28"/>
      <c r="AB459" s="28">
        <f>+COUNTIFS(Causales[Causal Homologada],Causales[[#This Row],[Causal Homologada]])</f>
        <v>29</v>
      </c>
      <c r="AC459" s="28"/>
      <c r="AD459" s="28">
        <f>+COUNTIFS(Causales[Causal Homologada],Causales[[#This Row],[Causal Homologada]],Causales[Ranking],1,Causales[Dinámica],Causales[[#This Row],[Dinámica]])</f>
        <v>5</v>
      </c>
      <c r="AE459" s="28">
        <f>+COUNTIFS(Causales[Causal Homologada],Causales[[#This Row],[Causal Homologada]],Causales[Ranking],2,Causales[Dinámica],Causales[[#This Row],[Dinámica]])</f>
        <v>8</v>
      </c>
      <c r="AF459" s="28">
        <f>+Causales[[#This Row],[Conteo Rank]]*1+Causales[[#This Row],[Conteo Rank2]]*0.5</f>
        <v>9</v>
      </c>
      <c r="AG459" s="28">
        <f>+Causales[[#This Row],[Conteo Rank 1+2]]*0.8+Causales[[#This Row],[Puntaje Total]]*0.2</f>
        <v>11</v>
      </c>
      <c r="AH459" s="28">
        <f>+_xlfn.PERCENTRANK.INC(Causales[Puntaje Ponderado],Causales[[#This Row],[Puntaje Ponderado]],3)</f>
        <v>0.52700000000000002</v>
      </c>
      <c r="AI459" s="49" t="str">
        <f>+VLOOKUP(M459,Homolgacion9[[Causal Homologada]:[Driver]],2,0)</f>
        <v>Manejo y uso insustentable de las tierras forestales</v>
      </c>
      <c r="AJ459" s="2" t="str">
        <f t="shared" si="26"/>
        <v>Media</v>
      </c>
    </row>
    <row r="460" spans="2:36" x14ac:dyDescent="0.2">
      <c r="B460" s="1" t="s">
        <v>45</v>
      </c>
      <c r="C460" s="1" t="s">
        <v>37</v>
      </c>
      <c r="D460" s="1" t="str">
        <f>+VLOOKUP(F460,'DIV REGIONAL'!$F$4:$H$37,2,0)</f>
        <v>SUROESTE</v>
      </c>
      <c r="E460" s="1" t="str">
        <f>+VLOOKUP(F460,'DIV REGIONAL'!$F$4:$H$37,3,0)</f>
        <v>VI. ENRIQUILLO</v>
      </c>
      <c r="F460" s="1" t="s">
        <v>192</v>
      </c>
      <c r="G460" s="2">
        <v>5</v>
      </c>
      <c r="H460" s="1" t="s">
        <v>59</v>
      </c>
      <c r="I460" s="46" t="s">
        <v>869</v>
      </c>
      <c r="J460" s="2">
        <v>6</v>
      </c>
      <c r="K460" s="1" t="s">
        <v>15</v>
      </c>
      <c r="L460" s="1" t="s">
        <v>109</v>
      </c>
      <c r="M460" s="10" t="str">
        <f>+VLOOKUP(L460,Homolgacion9[[Causal]:[Causal Homologada]],2,0)</f>
        <v>Dinámica Migratoria</v>
      </c>
      <c r="N460" s="47" t="str">
        <f>+Causales[[#This Row],[Provincia]]&amp;Causales[[#This Row],[Dinámica]]&amp;Causales[[#This Row],[Causal Homologada]]</f>
        <v>IndependenciaCausas IndirectasDinámica Migratoria</v>
      </c>
      <c r="O460" s="8">
        <v>4</v>
      </c>
      <c r="P460" s="8">
        <v>3</v>
      </c>
      <c r="Q460" s="8">
        <v>4</v>
      </c>
      <c r="R460" s="8">
        <v>5</v>
      </c>
      <c r="S460" s="8">
        <v>5</v>
      </c>
      <c r="T460" s="8">
        <v>5</v>
      </c>
      <c r="U460" s="8"/>
      <c r="V460" s="8"/>
      <c r="W460" s="8"/>
      <c r="X460" s="8">
        <f t="shared" si="25"/>
        <v>26</v>
      </c>
      <c r="Y460" s="39">
        <f t="shared" si="24"/>
        <v>4.333333333333333</v>
      </c>
      <c r="Z460" s="35">
        <v>2</v>
      </c>
      <c r="AA460" s="28"/>
      <c r="AB460" s="28">
        <f>+COUNTIFS(Causales[Causal Homologada],Causales[[#This Row],[Causal Homologada]])</f>
        <v>21</v>
      </c>
      <c r="AC460" s="28"/>
      <c r="AD460" s="28">
        <f>+COUNTIFS(Causales[Causal Homologada],Causales[[#This Row],[Causal Homologada]],Causales[Ranking],1,Causales[Dinámica],Causales[[#This Row],[Dinámica]])</f>
        <v>6</v>
      </c>
      <c r="AE460" s="28">
        <f>+COUNTIFS(Causales[Causal Homologada],Causales[[#This Row],[Causal Homologada]],Causales[Ranking],2,Causales[Dinámica],Causales[[#This Row],[Dinámica]])</f>
        <v>3</v>
      </c>
      <c r="AF460" s="28">
        <f>+Causales[[#This Row],[Conteo Rank]]*1+Causales[[#This Row],[Conteo Rank2]]*0.5</f>
        <v>7.5</v>
      </c>
      <c r="AG460" s="28">
        <f>+Causales[[#This Row],[Conteo Rank 1+2]]*0.8+Causales[[#This Row],[Puntaje Total]]*0.2</f>
        <v>11.2</v>
      </c>
      <c r="AH460" s="28">
        <f>+_xlfn.PERCENTRANK.INC(Causales[Puntaje Ponderado],Causales[[#This Row],[Puntaje Ponderado]],3)</f>
        <v>0.55000000000000004</v>
      </c>
      <c r="AI460" s="49" t="str">
        <f>+VLOOKUP(M460,Homolgacion9[[Causal Homologada]:[Driver]],2,0)</f>
        <v>Insidencia sobre los Recursos Forestales debido a la elevada migración ilegal de origen internacional</v>
      </c>
      <c r="AJ460" s="2" t="str">
        <f t="shared" si="26"/>
        <v>Media</v>
      </c>
    </row>
    <row r="461" spans="2:36" x14ac:dyDescent="0.2">
      <c r="B461" s="1" t="s">
        <v>45</v>
      </c>
      <c r="C461" s="1" t="s">
        <v>37</v>
      </c>
      <c r="D461" s="1" t="str">
        <f>+VLOOKUP(F461,'DIV REGIONAL'!$F$4:$H$37,2,0)</f>
        <v>SUROESTE</v>
      </c>
      <c r="E461" s="1" t="str">
        <f>+VLOOKUP(F461,'DIV REGIONAL'!$F$4:$H$37,3,0)</f>
        <v>VI. ENRIQUILLO</v>
      </c>
      <c r="F461" s="1" t="s">
        <v>192</v>
      </c>
      <c r="G461" s="2">
        <v>5</v>
      </c>
      <c r="H461" s="1" t="s">
        <v>59</v>
      </c>
      <c r="I461" s="46" t="s">
        <v>869</v>
      </c>
      <c r="J461" s="2">
        <v>6</v>
      </c>
      <c r="K461" s="1" t="s">
        <v>15</v>
      </c>
      <c r="L461" s="1" t="s">
        <v>216</v>
      </c>
      <c r="M461" s="10" t="str">
        <f>+VLOOKUP(L461,Homolgacion9[[Causal]:[Causal Homologada]],2,0)</f>
        <v>Pobreza -Desempleo</v>
      </c>
      <c r="N461" s="47" t="str">
        <f>+Causales[[#This Row],[Provincia]]&amp;Causales[[#This Row],[Dinámica]]&amp;Causales[[#This Row],[Causal Homologada]]</f>
        <v>IndependenciaCausas IndirectasPobreza -Desempleo</v>
      </c>
      <c r="O461" s="8">
        <v>4</v>
      </c>
      <c r="P461" s="8">
        <v>4</v>
      </c>
      <c r="Q461" s="8">
        <v>5</v>
      </c>
      <c r="R461" s="8">
        <v>5</v>
      </c>
      <c r="S461" s="8">
        <v>5</v>
      </c>
      <c r="T461" s="8">
        <v>5</v>
      </c>
      <c r="U461" s="8"/>
      <c r="V461" s="8"/>
      <c r="W461" s="8"/>
      <c r="X461" s="8">
        <f t="shared" si="25"/>
        <v>28</v>
      </c>
      <c r="Y461" s="39">
        <f t="shared" si="24"/>
        <v>4.666666666666667</v>
      </c>
      <c r="Z461" s="35">
        <v>1</v>
      </c>
      <c r="AA461" s="28"/>
      <c r="AB461" s="28">
        <f>+COUNTIFS(Causales[Causal Homologada],Causales[[#This Row],[Causal Homologada]])</f>
        <v>25</v>
      </c>
      <c r="AC461" s="28"/>
      <c r="AD461" s="28">
        <f>+COUNTIFS(Causales[Causal Homologada],Causales[[#This Row],[Causal Homologada]],Causales[Ranking],1,Causales[Dinámica],Causales[[#This Row],[Dinámica]])</f>
        <v>2</v>
      </c>
      <c r="AE461" s="28">
        <f>+COUNTIFS(Causales[Causal Homologada],Causales[[#This Row],[Causal Homologada]],Causales[Ranking],2,Causales[Dinámica],Causales[[#This Row],[Dinámica]])</f>
        <v>4</v>
      </c>
      <c r="AF461" s="28">
        <f>+Causales[[#This Row],[Conteo Rank]]*1+Causales[[#This Row],[Conteo Rank2]]*0.5</f>
        <v>4</v>
      </c>
      <c r="AG461" s="28">
        <f>+Causales[[#This Row],[Conteo Rank 1+2]]*0.8+Causales[[#This Row],[Puntaje Total]]*0.2</f>
        <v>8.8000000000000007</v>
      </c>
      <c r="AH461" s="28">
        <f>+_xlfn.PERCENTRANK.INC(Causales[Puntaje Ponderado],Causales[[#This Row],[Puntaje Ponderado]],3)</f>
        <v>0.40799999999999997</v>
      </c>
      <c r="AI461" s="49" t="str">
        <f>+VLOOKUP(M461,Homolgacion9[[Causal Homologada]:[Driver]],2,0)</f>
        <v>Pobreza e Inequidad Social</v>
      </c>
      <c r="AJ461" s="2" t="str">
        <f t="shared" si="26"/>
        <v>Media</v>
      </c>
    </row>
    <row r="462" spans="2:36" x14ac:dyDescent="0.2">
      <c r="B462" s="1" t="s">
        <v>45</v>
      </c>
      <c r="C462" s="1" t="s">
        <v>37</v>
      </c>
      <c r="D462" s="1" t="str">
        <f>+VLOOKUP(F462,'DIV REGIONAL'!$F$4:$H$37,2,0)</f>
        <v>SUROESTE</v>
      </c>
      <c r="E462" s="1" t="str">
        <f>+VLOOKUP(F462,'DIV REGIONAL'!$F$4:$H$37,3,0)</f>
        <v>VI. ENRIQUILLO</v>
      </c>
      <c r="F462" s="1" t="s">
        <v>192</v>
      </c>
      <c r="G462" s="2">
        <v>5</v>
      </c>
      <c r="H462" s="1" t="s">
        <v>59</v>
      </c>
      <c r="I462" s="46" t="s">
        <v>869</v>
      </c>
      <c r="J462" s="2">
        <v>6</v>
      </c>
      <c r="K462" s="1" t="s">
        <v>15</v>
      </c>
      <c r="L462" s="1" t="s">
        <v>217</v>
      </c>
      <c r="M462" s="10" t="str">
        <f>+VLOOKUP(L462,Homolgacion9[[Causal]:[Causal Homologada]],2,0)</f>
        <v>Debilidad en la Institucionalidad Forestal</v>
      </c>
      <c r="N462" s="47" t="str">
        <f>+Causales[[#This Row],[Provincia]]&amp;Causales[[#This Row],[Dinámica]]&amp;Causales[[#This Row],[Causal Homologada]]</f>
        <v>IndependenciaCausas IndirectasDebilidad en la Institucionalidad Forestal</v>
      </c>
      <c r="O462" s="8">
        <v>3</v>
      </c>
      <c r="P462" s="8">
        <v>3</v>
      </c>
      <c r="Q462" s="8">
        <v>4</v>
      </c>
      <c r="R462" s="8">
        <v>4</v>
      </c>
      <c r="S462" s="8">
        <v>4</v>
      </c>
      <c r="T462" s="8">
        <v>4</v>
      </c>
      <c r="U462" s="8"/>
      <c r="V462" s="8"/>
      <c r="W462" s="8"/>
      <c r="X462" s="8">
        <f t="shared" si="25"/>
        <v>22</v>
      </c>
      <c r="Y462" s="39">
        <f t="shared" si="24"/>
        <v>3.6666666666666665</v>
      </c>
      <c r="Z462" s="35">
        <v>4</v>
      </c>
      <c r="AA462" s="28"/>
      <c r="AB462" s="28">
        <f>+COUNTIFS(Causales[Causal Homologada],Causales[[#This Row],[Causal Homologada]])</f>
        <v>37</v>
      </c>
      <c r="AC462" s="28"/>
      <c r="AD462" s="28">
        <f>+COUNTIFS(Causales[Causal Homologada],Causales[[#This Row],[Causal Homologada]],Causales[Ranking],1,Causales[Dinámica],Causales[[#This Row],[Dinámica]])</f>
        <v>8</v>
      </c>
      <c r="AE462" s="28">
        <f>+COUNTIFS(Causales[Causal Homologada],Causales[[#This Row],[Causal Homologada]],Causales[Ranking],2,Causales[Dinámica],Causales[[#This Row],[Dinámica]])</f>
        <v>4</v>
      </c>
      <c r="AF462" s="28">
        <f>+Causales[[#This Row],[Conteo Rank]]*1+Causales[[#This Row],[Conteo Rank2]]*0.5</f>
        <v>10</v>
      </c>
      <c r="AG462" s="28">
        <f>+Causales[[#This Row],[Conteo Rank 1+2]]*0.8+Causales[[#This Row],[Puntaje Total]]*0.2</f>
        <v>12.4</v>
      </c>
      <c r="AH462" s="28">
        <f>+_xlfn.PERCENTRANK.INC(Causales[Puntaje Ponderado],Causales[[#This Row],[Puntaje Ponderado]],3)</f>
        <v>0.65900000000000003</v>
      </c>
      <c r="AI462" s="49" t="str">
        <f>+VLOOKUP(M462,Homolgacion9[[Causal Homologada]:[Driver]],2,0)</f>
        <v>Debilidad institucional para la gestión forestal y ausencia de ley sectorial forestal y otras leyes asociadas a la gestión del sector</v>
      </c>
      <c r="AJ462" s="2" t="str">
        <f t="shared" si="26"/>
        <v>Alta</v>
      </c>
    </row>
    <row r="463" spans="2:36" x14ac:dyDescent="0.2">
      <c r="B463" s="1" t="s">
        <v>45</v>
      </c>
      <c r="C463" s="1" t="s">
        <v>37</v>
      </c>
      <c r="D463" s="1" t="str">
        <f>+VLOOKUP(F463,'DIV REGIONAL'!$F$4:$H$37,2,0)</f>
        <v>SUROESTE</v>
      </c>
      <c r="E463" s="1" t="str">
        <f>+VLOOKUP(F463,'DIV REGIONAL'!$F$4:$H$37,3,0)</f>
        <v>VI. ENRIQUILLO</v>
      </c>
      <c r="F463" s="1" t="s">
        <v>192</v>
      </c>
      <c r="G463" s="2">
        <v>5</v>
      </c>
      <c r="H463" s="1" t="s">
        <v>59</v>
      </c>
      <c r="I463" s="46" t="s">
        <v>869</v>
      </c>
      <c r="J463" s="2">
        <v>6</v>
      </c>
      <c r="K463" s="1" t="s">
        <v>15</v>
      </c>
      <c r="L463" s="1" t="s">
        <v>218</v>
      </c>
      <c r="M463" s="10" t="str">
        <f>+VLOOKUP(L463,Homolgacion9[[Causal]:[Causal Homologada]],2,0)</f>
        <v>Debilidad en la Institucionalidad Forestal</v>
      </c>
      <c r="N463" s="47" t="str">
        <f>+Causales[[#This Row],[Provincia]]&amp;Causales[[#This Row],[Dinámica]]&amp;Causales[[#This Row],[Causal Homologada]]</f>
        <v>IndependenciaCausas IndirectasDebilidad en la Institucionalidad Forestal</v>
      </c>
      <c r="O463" s="8">
        <v>4</v>
      </c>
      <c r="P463" s="8">
        <v>4</v>
      </c>
      <c r="Q463" s="8">
        <v>3</v>
      </c>
      <c r="R463" s="8">
        <v>3</v>
      </c>
      <c r="S463" s="8">
        <v>3</v>
      </c>
      <c r="T463" s="8">
        <v>3</v>
      </c>
      <c r="U463" s="8"/>
      <c r="V463" s="8"/>
      <c r="W463" s="8"/>
      <c r="X463" s="8">
        <f t="shared" si="25"/>
        <v>20</v>
      </c>
      <c r="Y463" s="39">
        <f t="shared" si="24"/>
        <v>3.3333333333333335</v>
      </c>
      <c r="Z463" s="35">
        <v>5</v>
      </c>
      <c r="AA463" s="28"/>
      <c r="AB463" s="28">
        <f>+COUNTIFS(Causales[Causal Homologada],Causales[[#This Row],[Causal Homologada]])</f>
        <v>37</v>
      </c>
      <c r="AC463" s="28"/>
      <c r="AD463" s="28">
        <f>+COUNTIFS(Causales[Causal Homologada],Causales[[#This Row],[Causal Homologada]],Causales[Ranking],1,Causales[Dinámica],Causales[[#This Row],[Dinámica]])</f>
        <v>8</v>
      </c>
      <c r="AE463" s="28">
        <f>+COUNTIFS(Causales[Causal Homologada],Causales[[#This Row],[Causal Homologada]],Causales[Ranking],2,Causales[Dinámica],Causales[[#This Row],[Dinámica]])</f>
        <v>4</v>
      </c>
      <c r="AF463" s="28">
        <f>+Causales[[#This Row],[Conteo Rank]]*1+Causales[[#This Row],[Conteo Rank2]]*0.5</f>
        <v>10</v>
      </c>
      <c r="AG463" s="28">
        <f>+Causales[[#This Row],[Conteo Rank 1+2]]*0.8+Causales[[#This Row],[Puntaje Total]]*0.2</f>
        <v>12</v>
      </c>
      <c r="AH463" s="28">
        <f>+_xlfn.PERCENTRANK.INC(Causales[Puntaje Ponderado],Causales[[#This Row],[Puntaje Ponderado]],3)</f>
        <v>0.621</v>
      </c>
      <c r="AI463" s="49" t="str">
        <f>+VLOOKUP(M463,Homolgacion9[[Causal Homologada]:[Driver]],2,0)</f>
        <v>Debilidad institucional para la gestión forestal y ausencia de ley sectorial forestal y otras leyes asociadas a la gestión del sector</v>
      </c>
      <c r="AJ463" s="2" t="str">
        <f t="shared" si="26"/>
        <v>Alta</v>
      </c>
    </row>
    <row r="464" spans="2:36" x14ac:dyDescent="0.2">
      <c r="B464" s="6" t="s">
        <v>46</v>
      </c>
      <c r="C464" s="6" t="s">
        <v>34</v>
      </c>
      <c r="D464" s="6" t="str">
        <f>+VLOOKUP(F464,'DIV REGIONAL'!$F$4:$H$37,2,0)</f>
        <v>NORTE</v>
      </c>
      <c r="E464" s="6" t="str">
        <f>+VLOOKUP(F464,'DIV REGIONAL'!$F$4:$H$37,3,0)</f>
        <v>IV. CIBAO NOROESTE</v>
      </c>
      <c r="F464" s="6" t="s">
        <v>220</v>
      </c>
      <c r="G464" s="7">
        <v>1</v>
      </c>
      <c r="H464" s="6" t="s">
        <v>52</v>
      </c>
      <c r="I464" s="46" t="s">
        <v>853</v>
      </c>
      <c r="J464" s="7">
        <v>5</v>
      </c>
      <c r="K464" s="6" t="s">
        <v>3</v>
      </c>
      <c r="L464" s="6" t="s">
        <v>4</v>
      </c>
      <c r="M464" s="10" t="str">
        <f>+VLOOKUP(L464,Homolgacion9[[Causal]:[Causal Homologada]],2,0)</f>
        <v>Agricultura Comercial</v>
      </c>
      <c r="N464" s="47" t="str">
        <f>+Causales[[#This Row],[Provincia]]&amp;Causales[[#This Row],[Dinámica]]&amp;Causales[[#This Row],[Causal Homologada]]</f>
        <v>ValverdeDeforestaciónAgricultura Comercial</v>
      </c>
      <c r="O464" s="18">
        <v>4</v>
      </c>
      <c r="P464" s="19">
        <v>3</v>
      </c>
      <c r="Q464" s="19">
        <v>3</v>
      </c>
      <c r="R464" s="19">
        <v>4</v>
      </c>
      <c r="S464" s="19">
        <v>4</v>
      </c>
      <c r="T464" s="19"/>
      <c r="U464" s="19"/>
      <c r="V464" s="19"/>
      <c r="W464" s="19"/>
      <c r="X464" s="19">
        <f t="shared" si="25"/>
        <v>18</v>
      </c>
      <c r="Y464" s="42">
        <f t="shared" si="24"/>
        <v>3.6</v>
      </c>
      <c r="Z464" s="36">
        <v>2</v>
      </c>
      <c r="AA464" s="28"/>
      <c r="AB464" s="28">
        <f>+COUNTIFS(Causales[Causal Homologada],Causales[[#This Row],[Causal Homologada]])</f>
        <v>30</v>
      </c>
      <c r="AC464" s="28"/>
      <c r="AD464" s="28">
        <f>+COUNTIFS(Causales[Causal Homologada],Causales[[#This Row],[Causal Homologada]],Causales[Ranking],1,Causales[Dinámica],Causales[[#This Row],[Dinámica]])</f>
        <v>7</v>
      </c>
      <c r="AE464" s="28">
        <f>+COUNTIFS(Causales[Causal Homologada],Causales[[#This Row],[Causal Homologada]],Causales[Ranking],2,Causales[Dinámica],Causales[[#This Row],[Dinámica]])</f>
        <v>9</v>
      </c>
      <c r="AF464" s="28">
        <f>+Causales[[#This Row],[Conteo Rank]]*1+Causales[[#This Row],[Conteo Rank2]]*0.5</f>
        <v>11.5</v>
      </c>
      <c r="AG464" s="28">
        <f>+Causales[[#This Row],[Conteo Rank 1+2]]*0.8+Causales[[#This Row],[Puntaje Total]]*0.2</f>
        <v>12.8</v>
      </c>
      <c r="AH464" s="28">
        <f>+_xlfn.PERCENTRANK.INC(Causales[Puntaje Ponderado],Causales[[#This Row],[Puntaje Ponderado]],3)</f>
        <v>0.69299999999999995</v>
      </c>
      <c r="AI464" s="49" t="str">
        <f>+VLOOKUP(M464,Homolgacion9[[Causal Homologada]:[Driver]],2,0)</f>
        <v>Manejo y uso insustentable de las tierras para producción agrícola</v>
      </c>
      <c r="AJ464" s="2" t="str">
        <f t="shared" si="26"/>
        <v>Alta</v>
      </c>
    </row>
    <row r="465" spans="2:36" x14ac:dyDescent="0.2">
      <c r="B465" s="1" t="s">
        <v>46</v>
      </c>
      <c r="C465" s="1" t="s">
        <v>34</v>
      </c>
      <c r="D465" s="1" t="str">
        <f>+VLOOKUP(F465,'DIV REGIONAL'!$F$4:$H$37,2,0)</f>
        <v>NORTE</v>
      </c>
      <c r="E465" s="1" t="str">
        <f>+VLOOKUP(F465,'DIV REGIONAL'!$F$4:$H$37,3,0)</f>
        <v>IV. CIBAO NOROESTE</v>
      </c>
      <c r="F465" s="1" t="s">
        <v>220</v>
      </c>
      <c r="G465" s="2">
        <v>1</v>
      </c>
      <c r="H465" s="1" t="s">
        <v>52</v>
      </c>
      <c r="I465" s="46" t="s">
        <v>853</v>
      </c>
      <c r="J465" s="2">
        <v>5</v>
      </c>
      <c r="K465" s="1" t="s">
        <v>3</v>
      </c>
      <c r="L465" s="1" t="s">
        <v>5</v>
      </c>
      <c r="M465" s="10" t="str">
        <f>+VLOOKUP(L465,Homolgacion9[[Causal]:[Causal Homologada]],2,0)</f>
        <v>Agricultura migratoria/subsistencia</v>
      </c>
      <c r="N465" s="47" t="str">
        <f>+Causales[[#This Row],[Provincia]]&amp;Causales[[#This Row],[Dinámica]]&amp;Causales[[#This Row],[Causal Homologada]]</f>
        <v>ValverdeDeforestaciónAgricultura migratoria/subsistencia</v>
      </c>
      <c r="O465" s="14">
        <v>2</v>
      </c>
      <c r="P465" s="8">
        <v>2</v>
      </c>
      <c r="Q465" s="8">
        <v>4</v>
      </c>
      <c r="R465" s="8">
        <v>2</v>
      </c>
      <c r="S465" s="8">
        <v>3</v>
      </c>
      <c r="T465" s="8"/>
      <c r="U465" s="8"/>
      <c r="V465" s="8"/>
      <c r="W465" s="8"/>
      <c r="X465" s="8">
        <f t="shared" si="25"/>
        <v>13</v>
      </c>
      <c r="Y465" s="39">
        <f t="shared" si="24"/>
        <v>2.6</v>
      </c>
      <c r="Z465" s="34">
        <v>3</v>
      </c>
      <c r="AA465" s="28"/>
      <c r="AB465" s="28">
        <f>+COUNTIFS(Causales[Causal Homologada],Causales[[#This Row],[Causal Homologada]])</f>
        <v>37</v>
      </c>
      <c r="AC465" s="28"/>
      <c r="AD465" s="28">
        <f>+COUNTIFS(Causales[Causal Homologada],Causales[[#This Row],[Causal Homologada]],Causales[Ranking],1,Causales[Dinámica],Causales[[#This Row],[Dinámica]])</f>
        <v>3</v>
      </c>
      <c r="AE465" s="28">
        <f>+COUNTIFS(Causales[Causal Homologada],Causales[[#This Row],[Causal Homologada]],Causales[Ranking],2,Causales[Dinámica],Causales[[#This Row],[Dinámica]])</f>
        <v>11</v>
      </c>
      <c r="AF465" s="28">
        <f>+Causales[[#This Row],[Conteo Rank]]*1+Causales[[#This Row],[Conteo Rank2]]*0.5</f>
        <v>8.5</v>
      </c>
      <c r="AG465" s="28">
        <f>+Causales[[#This Row],[Conteo Rank 1+2]]*0.8+Causales[[#This Row],[Puntaje Total]]*0.2</f>
        <v>9.4</v>
      </c>
      <c r="AH465" s="28">
        <f>+_xlfn.PERCENTRANK.INC(Causales[Puntaje Ponderado],Causales[[#This Row],[Puntaje Ponderado]],3)</f>
        <v>0.439</v>
      </c>
      <c r="AI465" s="49" t="str">
        <f>+VLOOKUP(M465,Homolgacion9[[Causal Homologada]:[Driver]],2,0)</f>
        <v>Manejo y uso insustentable de las tierras para producción agrícola</v>
      </c>
      <c r="AJ465" s="2" t="str">
        <f t="shared" si="26"/>
        <v>Media</v>
      </c>
    </row>
    <row r="466" spans="2:36" x14ac:dyDescent="0.2">
      <c r="B466" s="1" t="s">
        <v>46</v>
      </c>
      <c r="C466" s="1" t="s">
        <v>34</v>
      </c>
      <c r="D466" s="1" t="str">
        <f>+VLOOKUP(F466,'DIV REGIONAL'!$F$4:$H$37,2,0)</f>
        <v>NORTE</v>
      </c>
      <c r="E466" s="1" t="str">
        <f>+VLOOKUP(F466,'DIV REGIONAL'!$F$4:$H$37,3,0)</f>
        <v>IV. CIBAO NOROESTE</v>
      </c>
      <c r="F466" s="1" t="s">
        <v>220</v>
      </c>
      <c r="G466" s="2">
        <v>1</v>
      </c>
      <c r="H466" s="1" t="s">
        <v>52</v>
      </c>
      <c r="I466" s="46" t="s">
        <v>853</v>
      </c>
      <c r="J466" s="2">
        <v>5</v>
      </c>
      <c r="K466" s="1" t="s">
        <v>3</v>
      </c>
      <c r="L466" s="1" t="s">
        <v>6</v>
      </c>
      <c r="M466" s="10" t="str">
        <f>+VLOOKUP(L466,Homolgacion9[[Causal]:[Causal Homologada]],2,0)</f>
        <v xml:space="preserve">Tala Ilegal de Bosque Natural </v>
      </c>
      <c r="N466" s="47" t="str">
        <f>+Causales[[#This Row],[Provincia]]&amp;Causales[[#This Row],[Dinámica]]&amp;Causales[[#This Row],[Causal Homologada]]</f>
        <v xml:space="preserve">ValverdeDeforestaciónTala Ilegal de Bosque Natural </v>
      </c>
      <c r="O466" s="14">
        <v>3</v>
      </c>
      <c r="P466" s="8">
        <v>3</v>
      </c>
      <c r="Q466" s="8">
        <v>3</v>
      </c>
      <c r="R466" s="8">
        <v>2</v>
      </c>
      <c r="S466" s="8">
        <v>2</v>
      </c>
      <c r="T466" s="8"/>
      <c r="U466" s="8"/>
      <c r="V466" s="8"/>
      <c r="W466" s="8"/>
      <c r="X466" s="8">
        <f t="shared" si="25"/>
        <v>13</v>
      </c>
      <c r="Y466" s="39">
        <f t="shared" si="24"/>
        <v>2.6</v>
      </c>
      <c r="Z466" s="34">
        <v>3</v>
      </c>
      <c r="AA466" s="28"/>
      <c r="AB466" s="28">
        <f>+COUNTIFS(Causales[Causal Homologada],Causales[[#This Row],[Causal Homologada]])</f>
        <v>34</v>
      </c>
      <c r="AC466" s="28"/>
      <c r="AD466" s="28">
        <f>+COUNTIFS(Causales[Causal Homologada],Causales[[#This Row],[Causal Homologada]],Causales[Ranking],1,Causales[Dinámica],Causales[[#This Row],[Dinámica]])</f>
        <v>10</v>
      </c>
      <c r="AE466" s="28">
        <f>+COUNTIFS(Causales[Causal Homologada],Causales[[#This Row],[Causal Homologada]],Causales[Ranking],2,Causales[Dinámica],Causales[[#This Row],[Dinámica]])</f>
        <v>3</v>
      </c>
      <c r="AF466" s="28">
        <f>+Causales[[#This Row],[Conteo Rank]]*1+Causales[[#This Row],[Conteo Rank2]]*0.5</f>
        <v>11.5</v>
      </c>
      <c r="AG466" s="28">
        <f>+Causales[[#This Row],[Conteo Rank 1+2]]*0.8+Causales[[#This Row],[Puntaje Total]]*0.2</f>
        <v>11.8</v>
      </c>
      <c r="AH466" s="28">
        <f>+_xlfn.PERCENTRANK.INC(Causales[Puntaje Ponderado],Causales[[#This Row],[Puntaje Ponderado]],3)</f>
        <v>0.60799999999999998</v>
      </c>
      <c r="AI466" s="49" t="str">
        <f>+VLOOKUP(M466,Homolgacion9[[Causal Homologada]:[Driver]],2,0)</f>
        <v>Manejo y uso insustentable de las tierras forestales</v>
      </c>
      <c r="AJ466" s="2" t="str">
        <f t="shared" si="26"/>
        <v>Alta</v>
      </c>
    </row>
    <row r="467" spans="2:36" x14ac:dyDescent="0.2">
      <c r="B467" s="1" t="s">
        <v>46</v>
      </c>
      <c r="C467" s="1" t="s">
        <v>34</v>
      </c>
      <c r="D467" s="1" t="str">
        <f>+VLOOKUP(F467,'DIV REGIONAL'!$F$4:$H$37,2,0)</f>
        <v>NORTE</v>
      </c>
      <c r="E467" s="1" t="str">
        <f>+VLOOKUP(F467,'DIV REGIONAL'!$F$4:$H$37,3,0)</f>
        <v>IV. CIBAO NOROESTE</v>
      </c>
      <c r="F467" s="1" t="s">
        <v>220</v>
      </c>
      <c r="G467" s="2">
        <v>1</v>
      </c>
      <c r="H467" s="1" t="s">
        <v>52</v>
      </c>
      <c r="I467" s="46" t="s">
        <v>853</v>
      </c>
      <c r="J467" s="2">
        <v>5</v>
      </c>
      <c r="K467" s="1" t="s">
        <v>3</v>
      </c>
      <c r="L467" s="1" t="s">
        <v>7</v>
      </c>
      <c r="M467" s="10" t="str">
        <f>+VLOOKUP(L467,Homolgacion9[[Causal]:[Causal Homologada]],2,0)</f>
        <v>Infraestructura</v>
      </c>
      <c r="N467" s="47" t="str">
        <f>+Causales[[#This Row],[Provincia]]&amp;Causales[[#This Row],[Dinámica]]&amp;Causales[[#This Row],[Causal Homologada]]</f>
        <v>ValverdeDeforestaciónInfraestructura</v>
      </c>
      <c r="O467" s="14">
        <v>1</v>
      </c>
      <c r="P467" s="8">
        <v>2</v>
      </c>
      <c r="Q467" s="8">
        <v>4</v>
      </c>
      <c r="R467" s="8">
        <v>2</v>
      </c>
      <c r="S467" s="8">
        <v>2</v>
      </c>
      <c r="T467" s="8"/>
      <c r="U467" s="8"/>
      <c r="V467" s="8"/>
      <c r="W467" s="8"/>
      <c r="X467" s="8">
        <f t="shared" si="25"/>
        <v>11</v>
      </c>
      <c r="Y467" s="39">
        <f t="shared" si="24"/>
        <v>2.2000000000000002</v>
      </c>
      <c r="Z467" s="34">
        <v>4</v>
      </c>
      <c r="AA467" s="28"/>
      <c r="AB467" s="28">
        <f>+COUNTIFS(Causales[Causal Homologada],Causales[[#This Row],[Causal Homologada]])</f>
        <v>27</v>
      </c>
      <c r="AC467" s="28"/>
      <c r="AD467" s="28">
        <f>+COUNTIFS(Causales[Causal Homologada],Causales[[#This Row],[Causal Homologada]],Causales[Ranking],1,Causales[Dinámica],Causales[[#This Row],[Dinámica]])</f>
        <v>0</v>
      </c>
      <c r="AE467" s="28">
        <f>+COUNTIFS(Causales[Causal Homologada],Causales[[#This Row],[Causal Homologada]],Causales[Ranking],2,Causales[Dinámica],Causales[[#This Row],[Dinámica]])</f>
        <v>1</v>
      </c>
      <c r="AF467" s="28">
        <f>+Causales[[#This Row],[Conteo Rank]]*1+Causales[[#This Row],[Conteo Rank2]]*0.5</f>
        <v>0.5</v>
      </c>
      <c r="AG467" s="28">
        <f>+Causales[[#This Row],[Conteo Rank 1+2]]*0.8+Causales[[#This Row],[Puntaje Total]]*0.2</f>
        <v>2.6</v>
      </c>
      <c r="AH467" s="28">
        <f>+_xlfn.PERCENTRANK.INC(Causales[Puntaje Ponderado],Causales[[#This Row],[Puntaje Ponderado]],3)</f>
        <v>5.3999999999999999E-2</v>
      </c>
      <c r="AI467" s="49" t="str">
        <f>+VLOOKUP(M467,Homolgacion9[[Causal Homologada]:[Driver]],2,0)</f>
        <v>Expansión de infraestructura productiva de tipo urbana, vial e industrial</v>
      </c>
      <c r="AJ467" s="2" t="str">
        <f t="shared" si="26"/>
        <v>Muy Baja</v>
      </c>
    </row>
    <row r="468" spans="2:36" x14ac:dyDescent="0.2">
      <c r="B468" s="1" t="s">
        <v>46</v>
      </c>
      <c r="C468" s="1" t="s">
        <v>34</v>
      </c>
      <c r="D468" s="1" t="str">
        <f>+VLOOKUP(F468,'DIV REGIONAL'!$F$4:$H$37,2,0)</f>
        <v>NORTE</v>
      </c>
      <c r="E468" s="1" t="str">
        <f>+VLOOKUP(F468,'DIV REGIONAL'!$F$4:$H$37,3,0)</f>
        <v>IV. CIBAO NOROESTE</v>
      </c>
      <c r="F468" s="1" t="s">
        <v>220</v>
      </c>
      <c r="G468" s="2">
        <v>1</v>
      </c>
      <c r="H468" s="1" t="s">
        <v>52</v>
      </c>
      <c r="I468" s="46" t="s">
        <v>853</v>
      </c>
      <c r="J468" s="2">
        <v>5</v>
      </c>
      <c r="K468" s="1" t="s">
        <v>3</v>
      </c>
      <c r="L468" s="1" t="s">
        <v>20</v>
      </c>
      <c r="M468" s="10" t="str">
        <f>+VLOOKUP(L468,Homolgacion9[[Causal]:[Causal Homologada]],2,0)</f>
        <v>Ganadería Comercial</v>
      </c>
      <c r="N468" s="47" t="str">
        <f>+Causales[[#This Row],[Provincia]]&amp;Causales[[#This Row],[Dinámica]]&amp;Causales[[#This Row],[Causal Homologada]]</f>
        <v>ValverdeDeforestaciónGanadería Comercial</v>
      </c>
      <c r="O468" s="14">
        <v>5</v>
      </c>
      <c r="P468" s="8">
        <v>5</v>
      </c>
      <c r="Q468" s="8">
        <v>2</v>
      </c>
      <c r="R468" s="8">
        <v>5</v>
      </c>
      <c r="S468" s="8">
        <v>5</v>
      </c>
      <c r="T468" s="8"/>
      <c r="U468" s="8"/>
      <c r="V468" s="8"/>
      <c r="W468" s="8"/>
      <c r="X468" s="8">
        <f t="shared" si="25"/>
        <v>22</v>
      </c>
      <c r="Y468" s="39">
        <f t="shared" si="24"/>
        <v>4.4000000000000004</v>
      </c>
      <c r="Z468" s="34">
        <v>1</v>
      </c>
      <c r="AA468" s="28"/>
      <c r="AB468" s="28">
        <f>+COUNTIFS(Causales[Causal Homologada],Causales[[#This Row],[Causal Homologada]])</f>
        <v>28</v>
      </c>
      <c r="AC468" s="28"/>
      <c r="AD468" s="28">
        <f>+COUNTIFS(Causales[Causal Homologada],Causales[[#This Row],[Causal Homologada]],Causales[Ranking],1,Causales[Dinámica],Causales[[#This Row],[Dinámica]])</f>
        <v>11</v>
      </c>
      <c r="AE468" s="28">
        <f>+COUNTIFS(Causales[Causal Homologada],Causales[[#This Row],[Causal Homologada]],Causales[Ranking],2,Causales[Dinámica],Causales[[#This Row],[Dinámica]])</f>
        <v>3</v>
      </c>
      <c r="AF468" s="28">
        <f>+Causales[[#This Row],[Conteo Rank]]*1+Causales[[#This Row],[Conteo Rank2]]*0.5</f>
        <v>12.5</v>
      </c>
      <c r="AG468" s="28">
        <f>+Causales[[#This Row],[Conteo Rank 1+2]]*0.8+Causales[[#This Row],[Puntaje Total]]*0.2</f>
        <v>14.4</v>
      </c>
      <c r="AH468" s="28">
        <f>+_xlfn.PERCENTRANK.INC(Causales[Puntaje Ponderado],Causales[[#This Row],[Puntaje Ponderado]],3)</f>
        <v>0.86499999999999999</v>
      </c>
      <c r="AI468" s="49" t="str">
        <f>+VLOOKUP(M468,Homolgacion9[[Causal Homologada]:[Driver]],2,0)</f>
        <v>Manejo y uso insustentable de las tierras para producción ganadera</v>
      </c>
      <c r="AJ468" s="2" t="str">
        <f t="shared" si="26"/>
        <v>Muy Alta</v>
      </c>
    </row>
    <row r="469" spans="2:36" x14ac:dyDescent="0.2">
      <c r="B469" s="1" t="s">
        <v>46</v>
      </c>
      <c r="C469" s="1" t="s">
        <v>34</v>
      </c>
      <c r="D469" s="1" t="str">
        <f>+VLOOKUP(F469,'DIV REGIONAL'!$F$4:$H$37,2,0)</f>
        <v>NORTE</v>
      </c>
      <c r="E469" s="1" t="str">
        <f>+VLOOKUP(F469,'DIV REGIONAL'!$F$4:$H$37,3,0)</f>
        <v>IV. CIBAO NOROESTE</v>
      </c>
      <c r="F469" s="1" t="s">
        <v>220</v>
      </c>
      <c r="G469" s="2">
        <v>1</v>
      </c>
      <c r="H469" s="1" t="s">
        <v>52</v>
      </c>
      <c r="I469" s="46" t="s">
        <v>853</v>
      </c>
      <c r="J469" s="2">
        <v>5</v>
      </c>
      <c r="K469" s="1" t="s">
        <v>3</v>
      </c>
      <c r="L469" s="1" t="s">
        <v>41</v>
      </c>
      <c r="M469" s="10" t="str">
        <f>+VLOOKUP(L469,Homolgacion9[[Causal]:[Causal Homologada]],2,0)</f>
        <v>Incendios Alta Intensidad</v>
      </c>
      <c r="N469" s="47" t="str">
        <f>+Causales[[#This Row],[Provincia]]&amp;Causales[[#This Row],[Dinámica]]&amp;Causales[[#This Row],[Causal Homologada]]</f>
        <v>ValverdeDeforestaciónIncendios Alta Intensidad</v>
      </c>
      <c r="O469" s="14">
        <v>2</v>
      </c>
      <c r="P469" s="8">
        <v>3</v>
      </c>
      <c r="Q469" s="8">
        <v>1</v>
      </c>
      <c r="R469" s="8">
        <v>1</v>
      </c>
      <c r="S469" s="8">
        <v>3</v>
      </c>
      <c r="T469" s="8"/>
      <c r="U469" s="8"/>
      <c r="V469" s="8"/>
      <c r="W469" s="8"/>
      <c r="X469" s="8">
        <f t="shared" si="25"/>
        <v>10</v>
      </c>
      <c r="Y469" s="39">
        <f t="shared" si="24"/>
        <v>2</v>
      </c>
      <c r="Z469" s="34">
        <v>5</v>
      </c>
      <c r="AA469" s="28"/>
      <c r="AB469" s="28">
        <f>+COUNTIFS(Causales[Causal Homologada],Causales[[#This Row],[Causal Homologada]])</f>
        <v>18</v>
      </c>
      <c r="AC469" s="28"/>
      <c r="AD469" s="28">
        <f>+COUNTIFS(Causales[Causal Homologada],Causales[[#This Row],[Causal Homologada]],Causales[Ranking],1,Causales[Dinámica],Causales[[#This Row],[Dinámica]])</f>
        <v>0</v>
      </c>
      <c r="AE469" s="28">
        <f>+COUNTIFS(Causales[Causal Homologada],Causales[[#This Row],[Causal Homologada]],Causales[Ranking],2,Causales[Dinámica],Causales[[#This Row],[Dinámica]])</f>
        <v>2</v>
      </c>
      <c r="AF469" s="28">
        <f>+Causales[[#This Row],[Conteo Rank]]*1+Causales[[#This Row],[Conteo Rank2]]*0.5</f>
        <v>1</v>
      </c>
      <c r="AG469" s="28">
        <f>+Causales[[#This Row],[Conteo Rank 1+2]]*0.8+Causales[[#This Row],[Puntaje Total]]*0.2</f>
        <v>2.8</v>
      </c>
      <c r="AH469" s="28">
        <f>+_xlfn.PERCENTRANK.INC(Causales[Puntaje Ponderado],Causales[[#This Row],[Puntaje Ponderado]],3)</f>
        <v>6.3E-2</v>
      </c>
      <c r="AI469" s="49" t="str">
        <f>+VLOOKUP(M469,Homolgacion9[[Causal Homologada]:[Driver]],2,0)</f>
        <v>Incendios Forestales</v>
      </c>
      <c r="AJ469" s="2" t="str">
        <f t="shared" si="26"/>
        <v>Muy Baja</v>
      </c>
    </row>
    <row r="470" spans="2:36" x14ac:dyDescent="0.2">
      <c r="B470" s="1" t="s">
        <v>46</v>
      </c>
      <c r="C470" s="1" t="s">
        <v>34</v>
      </c>
      <c r="D470" s="1" t="str">
        <f>+VLOOKUP(F470,'DIV REGIONAL'!$F$4:$H$37,2,0)</f>
        <v>NORTE</v>
      </c>
      <c r="E470" s="1" t="str">
        <f>+VLOOKUP(F470,'DIV REGIONAL'!$F$4:$H$37,3,0)</f>
        <v>IV. CIBAO NOROESTE</v>
      </c>
      <c r="F470" s="1" t="s">
        <v>220</v>
      </c>
      <c r="G470" s="2">
        <v>1</v>
      </c>
      <c r="H470" s="1" t="s">
        <v>52</v>
      </c>
      <c r="I470" s="46" t="s">
        <v>853</v>
      </c>
      <c r="J470" s="2">
        <v>5</v>
      </c>
      <c r="K470" s="1" t="s">
        <v>3</v>
      </c>
      <c r="L470" s="1" t="s">
        <v>61</v>
      </c>
      <c r="M470" s="10" t="str">
        <f>+VLOOKUP(L470,Homolgacion9[[Causal]:[Causal Homologada]],2,0)</f>
        <v>Minería a cielo abierto</v>
      </c>
      <c r="N470" s="47" t="str">
        <f>+Causales[[#This Row],[Provincia]]&amp;Causales[[#This Row],[Dinámica]]&amp;Causales[[#This Row],[Causal Homologada]]</f>
        <v>ValverdeDeforestaciónMinería a cielo abierto</v>
      </c>
      <c r="O470" s="14">
        <v>1</v>
      </c>
      <c r="P470" s="8">
        <v>1</v>
      </c>
      <c r="Q470" s="8">
        <v>1</v>
      </c>
      <c r="R470" s="8">
        <v>1</v>
      </c>
      <c r="S470" s="8">
        <v>2</v>
      </c>
      <c r="T470" s="8"/>
      <c r="U470" s="8"/>
      <c r="V470" s="8"/>
      <c r="W470" s="8"/>
      <c r="X470" s="8">
        <f t="shared" si="25"/>
        <v>6</v>
      </c>
      <c r="Y470" s="39">
        <f t="shared" si="24"/>
        <v>1.2</v>
      </c>
      <c r="Z470" s="34">
        <v>6</v>
      </c>
      <c r="AA470" s="28"/>
      <c r="AB470" s="28">
        <f>+COUNTIFS(Causales[Causal Homologada],Causales[[#This Row],[Causal Homologada]])</f>
        <v>24</v>
      </c>
      <c r="AC470" s="28"/>
      <c r="AD470" s="28">
        <f>+COUNTIFS(Causales[Causal Homologada],Causales[[#This Row],[Causal Homologada]],Causales[Ranking],1,Causales[Dinámica],Causales[[#This Row],[Dinámica]])</f>
        <v>4</v>
      </c>
      <c r="AE470" s="28">
        <f>+COUNTIFS(Causales[Causal Homologada],Causales[[#This Row],[Causal Homologada]],Causales[Ranking],2,Causales[Dinámica],Causales[[#This Row],[Dinámica]])</f>
        <v>3</v>
      </c>
      <c r="AF470" s="28">
        <f>+Causales[[#This Row],[Conteo Rank]]*1+Causales[[#This Row],[Conteo Rank2]]*0.5</f>
        <v>5.5</v>
      </c>
      <c r="AG470" s="28">
        <f>+Causales[[#This Row],[Conteo Rank 1+2]]*0.8+Causales[[#This Row],[Puntaje Total]]*0.2</f>
        <v>5.6000000000000005</v>
      </c>
      <c r="AH470" s="28">
        <f>+_xlfn.PERCENTRANK.INC(Causales[Puntaje Ponderado],Causales[[#This Row],[Puntaje Ponderado]],3)</f>
        <v>0.247</v>
      </c>
      <c r="AI470" s="49" t="str">
        <f>+VLOOKUP(M470,Homolgacion9[[Causal Homologada]:[Driver]],2,0)</f>
        <v>Minería a cielo abierto</v>
      </c>
      <c r="AJ470" s="2" t="str">
        <f t="shared" si="26"/>
        <v>Baja</v>
      </c>
    </row>
    <row r="471" spans="2:36" x14ac:dyDescent="0.2">
      <c r="B471" s="1" t="s">
        <v>46</v>
      </c>
      <c r="C471" s="1" t="s">
        <v>34</v>
      </c>
      <c r="D471" s="1" t="str">
        <f>+VLOOKUP(F471,'DIV REGIONAL'!$F$4:$H$37,2,0)</f>
        <v>NORTE</v>
      </c>
      <c r="E471" s="1" t="str">
        <f>+VLOOKUP(F471,'DIV REGIONAL'!$F$4:$H$37,3,0)</f>
        <v>IV. CIBAO NOROESTE</v>
      </c>
      <c r="F471" s="1" t="s">
        <v>220</v>
      </c>
      <c r="G471" s="2">
        <v>1</v>
      </c>
      <c r="H471" s="1" t="s">
        <v>52</v>
      </c>
      <c r="I471" s="46" t="s">
        <v>853</v>
      </c>
      <c r="J471" s="2">
        <v>5</v>
      </c>
      <c r="K471" s="1" t="s">
        <v>10</v>
      </c>
      <c r="L471" s="1" t="s">
        <v>103</v>
      </c>
      <c r="M471" s="10" t="str">
        <f>+VLOOKUP(L471,Homolgacion9[[Causal]:[Causal Homologada]],2,0)</f>
        <v>Planes de Manejo mal gestionados/mal ejecutados</v>
      </c>
      <c r="N471" s="47" t="str">
        <f>+Causales[[#This Row],[Provincia]]&amp;Causales[[#This Row],[Dinámica]]&amp;Causales[[#This Row],[Causal Homologada]]</f>
        <v>ValverdeDegradaciónPlanes de Manejo mal gestionados/mal ejecutados</v>
      </c>
      <c r="O471" s="14">
        <v>5</v>
      </c>
      <c r="P471" s="8">
        <v>5</v>
      </c>
      <c r="Q471" s="8">
        <v>5</v>
      </c>
      <c r="R471" s="8">
        <v>5</v>
      </c>
      <c r="S471" s="8">
        <v>5</v>
      </c>
      <c r="T471" s="8"/>
      <c r="U471" s="8"/>
      <c r="V471" s="8"/>
      <c r="W471" s="8"/>
      <c r="X471" s="8">
        <f t="shared" si="25"/>
        <v>25</v>
      </c>
      <c r="Y471" s="39">
        <f t="shared" si="24"/>
        <v>5</v>
      </c>
      <c r="Z471" s="34">
        <v>1</v>
      </c>
      <c r="AA471" s="28"/>
      <c r="AB471" s="28">
        <f>+COUNTIFS(Causales[Causal Homologada],Causales[[#This Row],[Causal Homologada]])</f>
        <v>33</v>
      </c>
      <c r="AC471" s="28"/>
      <c r="AD471" s="28">
        <f>+COUNTIFS(Causales[Causal Homologada],Causales[[#This Row],[Causal Homologada]],Causales[Ranking],1,Causales[Dinámica],Causales[[#This Row],[Dinámica]])</f>
        <v>9</v>
      </c>
      <c r="AE471" s="28">
        <f>+COUNTIFS(Causales[Causal Homologada],Causales[[#This Row],[Causal Homologada]],Causales[Ranking],2,Causales[Dinámica],Causales[[#This Row],[Dinámica]])</f>
        <v>4</v>
      </c>
      <c r="AF471" s="28">
        <f>+Causales[[#This Row],[Conteo Rank]]*1+Causales[[#This Row],[Conteo Rank2]]*0.5</f>
        <v>11</v>
      </c>
      <c r="AG471" s="28">
        <f>+Causales[[#This Row],[Conteo Rank 1+2]]*0.8+Causales[[#This Row],[Puntaje Total]]*0.2</f>
        <v>13.8</v>
      </c>
      <c r="AH471" s="28">
        <f>+_xlfn.PERCENTRANK.INC(Causales[Puntaje Ponderado],Causales[[#This Row],[Puntaje Ponderado]],3)</f>
        <v>0.81799999999999995</v>
      </c>
      <c r="AI471" s="49" t="str">
        <f>+VLOOKUP(M471,Homolgacion9[[Causal Homologada]:[Driver]],2,0)</f>
        <v>Manejo y uso insustentable de las tierras forestales</v>
      </c>
      <c r="AJ471" s="2" t="str">
        <f t="shared" si="26"/>
        <v>Muy Alta</v>
      </c>
    </row>
    <row r="472" spans="2:36" x14ac:dyDescent="0.2">
      <c r="B472" s="1" t="s">
        <v>46</v>
      </c>
      <c r="C472" s="1" t="s">
        <v>34</v>
      </c>
      <c r="D472" s="1" t="str">
        <f>+VLOOKUP(F472,'DIV REGIONAL'!$F$4:$H$37,2,0)</f>
        <v>NORTE</v>
      </c>
      <c r="E472" s="1" t="str">
        <f>+VLOOKUP(F472,'DIV REGIONAL'!$F$4:$H$37,3,0)</f>
        <v>IV. CIBAO NOROESTE</v>
      </c>
      <c r="F472" s="1" t="s">
        <v>220</v>
      </c>
      <c r="G472" s="2">
        <v>1</v>
      </c>
      <c r="H472" s="1" t="s">
        <v>52</v>
      </c>
      <c r="I472" s="46" t="s">
        <v>853</v>
      </c>
      <c r="J472" s="2">
        <v>5</v>
      </c>
      <c r="K472" s="1" t="s">
        <v>10</v>
      </c>
      <c r="L472" s="1" t="s">
        <v>11</v>
      </c>
      <c r="M472" s="10" t="str">
        <f>+VLOOKUP(L472,Homolgacion9[[Causal]:[Causal Homologada]],2,0)</f>
        <v>Incendios Mediana y Baja Intensidad</v>
      </c>
      <c r="N472" s="47" t="str">
        <f>+Causales[[#This Row],[Provincia]]&amp;Causales[[#This Row],[Dinámica]]&amp;Causales[[#This Row],[Causal Homologada]]</f>
        <v>ValverdeDegradaciónIncendios Mediana y Baja Intensidad</v>
      </c>
      <c r="O472" s="14">
        <v>4</v>
      </c>
      <c r="P472" s="8">
        <v>3</v>
      </c>
      <c r="Q472" s="8">
        <v>3</v>
      </c>
      <c r="R472" s="8">
        <v>4</v>
      </c>
      <c r="S472" s="8">
        <v>3</v>
      </c>
      <c r="T472" s="8"/>
      <c r="U472" s="8"/>
      <c r="V472" s="8"/>
      <c r="W472" s="8"/>
      <c r="X472" s="8">
        <f t="shared" si="25"/>
        <v>17</v>
      </c>
      <c r="Y472" s="39">
        <f t="shared" si="24"/>
        <v>3.4</v>
      </c>
      <c r="Z472" s="34">
        <v>2</v>
      </c>
      <c r="AA472" s="28"/>
      <c r="AB472" s="28">
        <f>+COUNTIFS(Causales[Causal Homologada],Causales[[#This Row],[Causal Homologada]])</f>
        <v>30</v>
      </c>
      <c r="AC472" s="28"/>
      <c r="AD472" s="28">
        <f>+COUNTIFS(Causales[Causal Homologada],Causales[[#This Row],[Causal Homologada]],Causales[Ranking],1,Causales[Dinámica],Causales[[#This Row],[Dinámica]])</f>
        <v>1</v>
      </c>
      <c r="AE472" s="28">
        <f>+COUNTIFS(Causales[Causal Homologada],Causales[[#This Row],[Causal Homologada]],Causales[Ranking],2,Causales[Dinámica],Causales[[#This Row],[Dinámica]])</f>
        <v>7</v>
      </c>
      <c r="AF472" s="28">
        <f>+Causales[[#This Row],[Conteo Rank]]*1+Causales[[#This Row],[Conteo Rank2]]*0.5</f>
        <v>4.5</v>
      </c>
      <c r="AG472" s="28">
        <f>+Causales[[#This Row],[Conteo Rank 1+2]]*0.8+Causales[[#This Row],[Puntaje Total]]*0.2</f>
        <v>7</v>
      </c>
      <c r="AH472" s="28">
        <f>+_xlfn.PERCENTRANK.INC(Causales[Puntaje Ponderado],Causales[[#This Row],[Puntaje Ponderado]],3)</f>
        <v>0.33200000000000002</v>
      </c>
      <c r="AI472" s="49" t="str">
        <f>+VLOOKUP(M472,Homolgacion9[[Causal Homologada]:[Driver]],2,0)</f>
        <v>Incendios Forestales</v>
      </c>
      <c r="AJ472" s="2" t="str">
        <f t="shared" si="26"/>
        <v>Baja</v>
      </c>
    </row>
    <row r="473" spans="2:36" x14ac:dyDescent="0.2">
      <c r="B473" s="1" t="s">
        <v>46</v>
      </c>
      <c r="C473" s="1" t="s">
        <v>34</v>
      </c>
      <c r="D473" s="1" t="str">
        <f>+VLOOKUP(F473,'DIV REGIONAL'!$F$4:$H$37,2,0)</f>
        <v>NORTE</v>
      </c>
      <c r="E473" s="1" t="str">
        <f>+VLOOKUP(F473,'DIV REGIONAL'!$F$4:$H$37,3,0)</f>
        <v>IV. CIBAO NOROESTE</v>
      </c>
      <c r="F473" s="1" t="s">
        <v>220</v>
      </c>
      <c r="G473" s="2">
        <v>1</v>
      </c>
      <c r="H473" s="1" t="s">
        <v>52</v>
      </c>
      <c r="I473" s="46" t="s">
        <v>853</v>
      </c>
      <c r="J473" s="2">
        <v>5</v>
      </c>
      <c r="K473" s="1" t="s">
        <v>10</v>
      </c>
      <c r="L473" s="1" t="s">
        <v>12</v>
      </c>
      <c r="M473" s="10" t="str">
        <f>+VLOOKUP(L473,Homolgacion9[[Causal]:[Causal Homologada]],2,0)</f>
        <v>Pastoreo de ganado en bosques</v>
      </c>
      <c r="N473" s="47" t="str">
        <f>+Causales[[#This Row],[Provincia]]&amp;Causales[[#This Row],[Dinámica]]&amp;Causales[[#This Row],[Causal Homologada]]</f>
        <v>ValverdeDegradaciónPastoreo de ganado en bosques</v>
      </c>
      <c r="O473" s="14">
        <v>3</v>
      </c>
      <c r="P473" s="8">
        <v>3</v>
      </c>
      <c r="Q473" s="8">
        <v>4</v>
      </c>
      <c r="R473" s="8">
        <v>3</v>
      </c>
      <c r="S473" s="8">
        <v>4</v>
      </c>
      <c r="T473" s="8"/>
      <c r="U473" s="8"/>
      <c r="V473" s="8"/>
      <c r="W473" s="8"/>
      <c r="X473" s="8">
        <f t="shared" si="25"/>
        <v>17</v>
      </c>
      <c r="Y473" s="39">
        <f t="shared" si="24"/>
        <v>3.4</v>
      </c>
      <c r="Z473" s="34">
        <v>2</v>
      </c>
      <c r="AA473" s="28"/>
      <c r="AB473" s="28">
        <f>+COUNTIFS(Causales[Causal Homologada],Causales[[#This Row],[Causal Homologada]])</f>
        <v>29</v>
      </c>
      <c r="AC473" s="28"/>
      <c r="AD473" s="28">
        <f>+COUNTIFS(Causales[Causal Homologada],Causales[[#This Row],[Causal Homologada]],Causales[Ranking],1,Causales[Dinámica],Causales[[#This Row],[Dinámica]])</f>
        <v>11</v>
      </c>
      <c r="AE473" s="28">
        <f>+COUNTIFS(Causales[Causal Homologada],Causales[[#This Row],[Causal Homologada]],Causales[Ranking],2,Causales[Dinámica],Causales[[#This Row],[Dinámica]])</f>
        <v>8</v>
      </c>
      <c r="AF473" s="28">
        <f>+Causales[[#This Row],[Conteo Rank]]*1+Causales[[#This Row],[Conteo Rank2]]*0.5</f>
        <v>15</v>
      </c>
      <c r="AG473" s="28">
        <f>+Causales[[#This Row],[Conteo Rank 1+2]]*0.8+Causales[[#This Row],[Puntaje Total]]*0.2</f>
        <v>15.4</v>
      </c>
      <c r="AH473" s="28">
        <f>+_xlfn.PERCENTRANK.INC(Causales[Puntaje Ponderado],Causales[[#This Row],[Puntaje Ponderado]],3)</f>
        <v>0.94499999999999995</v>
      </c>
      <c r="AI473" s="49" t="str">
        <f>+VLOOKUP(M473,Homolgacion9[[Causal Homologada]:[Driver]],2,0)</f>
        <v>Manejo y uso insustentable de las tierras para producción ganadera</v>
      </c>
      <c r="AJ473" s="2" t="str">
        <f t="shared" si="26"/>
        <v>Muy Alta</v>
      </c>
    </row>
    <row r="474" spans="2:36" x14ac:dyDescent="0.2">
      <c r="B474" s="1" t="s">
        <v>46</v>
      </c>
      <c r="C474" s="1" t="s">
        <v>34</v>
      </c>
      <c r="D474" s="1" t="str">
        <f>+VLOOKUP(F474,'DIV REGIONAL'!$F$4:$H$37,2,0)</f>
        <v>NORTE</v>
      </c>
      <c r="E474" s="1" t="str">
        <f>+VLOOKUP(F474,'DIV REGIONAL'!$F$4:$H$37,3,0)</f>
        <v>IV. CIBAO NOROESTE</v>
      </c>
      <c r="F474" s="1" t="s">
        <v>220</v>
      </c>
      <c r="G474" s="2">
        <v>1</v>
      </c>
      <c r="H474" s="1" t="s">
        <v>52</v>
      </c>
      <c r="I474" s="46" t="s">
        <v>853</v>
      </c>
      <c r="J474" s="2">
        <v>5</v>
      </c>
      <c r="K474" s="1" t="s">
        <v>10</v>
      </c>
      <c r="L474" s="1" t="s">
        <v>13</v>
      </c>
      <c r="M474" s="10" t="str">
        <f>+VLOOKUP(L474,Homolgacion9[[Causal]:[Causal Homologada]],2,0)</f>
        <v>Extracción de Madera Leña/Carbón</v>
      </c>
      <c r="N474" s="47" t="str">
        <f>+Causales[[#This Row],[Provincia]]&amp;Causales[[#This Row],[Dinámica]]&amp;Causales[[#This Row],[Causal Homologada]]</f>
        <v>ValverdeDegradaciónExtracción de Madera Leña/Carbón</v>
      </c>
      <c r="O474" s="14">
        <v>2</v>
      </c>
      <c r="P474" s="8">
        <v>2</v>
      </c>
      <c r="Q474" s="8">
        <v>1</v>
      </c>
      <c r="R474" s="8">
        <v>1</v>
      </c>
      <c r="S474" s="8">
        <v>1</v>
      </c>
      <c r="T474" s="8"/>
      <c r="U474" s="8"/>
      <c r="V474" s="8"/>
      <c r="W474" s="8"/>
      <c r="X474" s="8">
        <f t="shared" si="25"/>
        <v>7</v>
      </c>
      <c r="Y474" s="39">
        <f t="shared" si="24"/>
        <v>1.4</v>
      </c>
      <c r="Z474" s="34">
        <v>3</v>
      </c>
      <c r="AA474" s="28"/>
      <c r="AB474" s="28">
        <f>+COUNTIFS(Causales[Causal Homologada],Causales[[#This Row],[Causal Homologada]])</f>
        <v>31</v>
      </c>
      <c r="AC474" s="28"/>
      <c r="AD474" s="28">
        <f>+COUNTIFS(Causales[Causal Homologada],Causales[[#This Row],[Causal Homologada]],Causales[Ranking],1,Causales[Dinámica],Causales[[#This Row],[Dinámica]])</f>
        <v>10</v>
      </c>
      <c r="AE474" s="28">
        <f>+COUNTIFS(Causales[Causal Homologada],Causales[[#This Row],[Causal Homologada]],Causales[Ranking],2,Causales[Dinámica],Causales[[#This Row],[Dinámica]])</f>
        <v>9</v>
      </c>
      <c r="AF474" s="28">
        <f>+Causales[[#This Row],[Conteo Rank]]*1+Causales[[#This Row],[Conteo Rank2]]*0.5</f>
        <v>14.5</v>
      </c>
      <c r="AG474" s="28">
        <f>+Causales[[#This Row],[Conteo Rank 1+2]]*0.8+Causales[[#This Row],[Puntaje Total]]*0.2</f>
        <v>13.000000000000002</v>
      </c>
      <c r="AH474" s="28">
        <f>+_xlfn.PERCENTRANK.INC(Causales[Puntaje Ponderado],Causales[[#This Row],[Puntaje Ponderado]],3)</f>
        <v>0.73899999999999999</v>
      </c>
      <c r="AI474" s="49" t="str">
        <f>+VLOOKUP(M474,Homolgacion9[[Causal Homologada]:[Driver]],2,0)</f>
        <v>Manejo y uso insustentable de las tierras forestales</v>
      </c>
      <c r="AJ474" s="2" t="str">
        <f t="shared" si="26"/>
        <v>Alta</v>
      </c>
    </row>
    <row r="475" spans="2:36" x14ac:dyDescent="0.2">
      <c r="B475" s="1" t="s">
        <v>46</v>
      </c>
      <c r="C475" s="1" t="s">
        <v>34</v>
      </c>
      <c r="D475" s="1" t="str">
        <f>+VLOOKUP(F475,'DIV REGIONAL'!$F$4:$H$37,2,0)</f>
        <v>NORTE</v>
      </c>
      <c r="E475" s="1" t="str">
        <f>+VLOOKUP(F475,'DIV REGIONAL'!$F$4:$H$37,3,0)</f>
        <v>IV. CIBAO NOROESTE</v>
      </c>
      <c r="F475" s="1" t="s">
        <v>220</v>
      </c>
      <c r="G475" s="2">
        <v>1</v>
      </c>
      <c r="H475" s="1" t="s">
        <v>52</v>
      </c>
      <c r="I475" s="46" t="s">
        <v>853</v>
      </c>
      <c r="J475" s="2">
        <v>5</v>
      </c>
      <c r="K475" s="1" t="s">
        <v>10</v>
      </c>
      <c r="L475" s="1" t="s">
        <v>104</v>
      </c>
      <c r="M475" s="10" t="str">
        <f>+VLOOKUP(L475,Homolgacion9[[Causal]:[Causal Homologada]],2,0)</f>
        <v>Plagas y Enfermedades Forestales</v>
      </c>
      <c r="N475" s="47" t="str">
        <f>+Causales[[#This Row],[Provincia]]&amp;Causales[[#This Row],[Dinámica]]&amp;Causales[[#This Row],[Causal Homologada]]</f>
        <v>ValverdeDegradaciónPlagas y Enfermedades Forestales</v>
      </c>
      <c r="O475" s="14">
        <v>2</v>
      </c>
      <c r="P475" s="8">
        <v>1</v>
      </c>
      <c r="Q475" s="8">
        <v>1</v>
      </c>
      <c r="R475" s="8">
        <v>1</v>
      </c>
      <c r="S475" s="8">
        <v>1</v>
      </c>
      <c r="T475" s="8"/>
      <c r="U475" s="8"/>
      <c r="V475" s="8"/>
      <c r="W475" s="8"/>
      <c r="X475" s="8">
        <f t="shared" si="25"/>
        <v>6</v>
      </c>
      <c r="Y475" s="39">
        <f t="shared" si="24"/>
        <v>1.2</v>
      </c>
      <c r="Z475" s="34">
        <v>4</v>
      </c>
      <c r="AA475" s="28"/>
      <c r="AB475" s="28">
        <f>+COUNTIFS(Causales[Causal Homologada],Causales[[#This Row],[Causal Homologada]])</f>
        <v>8</v>
      </c>
      <c r="AC475" s="28"/>
      <c r="AD475" s="28">
        <f>+COUNTIFS(Causales[Causal Homologada],Causales[[#This Row],[Causal Homologada]],Causales[Ranking],1,Causales[Dinámica],Causales[[#This Row],[Dinámica]])</f>
        <v>0</v>
      </c>
      <c r="AE475" s="28">
        <f>+COUNTIFS(Causales[Causal Homologada],Causales[[#This Row],[Causal Homologada]],Causales[Ranking],2,Causales[Dinámica],Causales[[#This Row],[Dinámica]])</f>
        <v>1</v>
      </c>
      <c r="AF475" s="28">
        <f>+Causales[[#This Row],[Conteo Rank]]*1+Causales[[#This Row],[Conteo Rank2]]*0.5</f>
        <v>0.5</v>
      </c>
      <c r="AG475" s="28">
        <f>+Causales[[#This Row],[Conteo Rank 1+2]]*0.8+Causales[[#This Row],[Puntaje Total]]*0.2</f>
        <v>1.6</v>
      </c>
      <c r="AH475" s="28">
        <f>+_xlfn.PERCENTRANK.INC(Causales[Puntaje Ponderado],Causales[[#This Row],[Puntaje Ponderado]],3)</f>
        <v>8.0000000000000002E-3</v>
      </c>
      <c r="AI475" s="49" t="str">
        <f>+VLOOKUP(M475,Homolgacion9[[Causal Homologada]:[Driver]],2,0)</f>
        <v>Plagas, enfermedades en introducción de especies invasoras exóticas</v>
      </c>
      <c r="AJ475" s="2" t="str">
        <f t="shared" si="26"/>
        <v>Muy Baja</v>
      </c>
    </row>
    <row r="476" spans="2:36" x14ac:dyDescent="0.2">
      <c r="B476" s="1" t="s">
        <v>46</v>
      </c>
      <c r="C476" s="1" t="s">
        <v>34</v>
      </c>
      <c r="D476" s="1" t="str">
        <f>+VLOOKUP(F476,'DIV REGIONAL'!$F$4:$H$37,2,0)</f>
        <v>NORTE</v>
      </c>
      <c r="E476" s="1" t="str">
        <f>+VLOOKUP(F476,'DIV REGIONAL'!$F$4:$H$37,3,0)</f>
        <v>IV. CIBAO NOROESTE</v>
      </c>
      <c r="F476" s="1" t="s">
        <v>220</v>
      </c>
      <c r="G476" s="2">
        <v>1</v>
      </c>
      <c r="H476" s="1" t="s">
        <v>52</v>
      </c>
      <c r="I476" s="46" t="s">
        <v>853</v>
      </c>
      <c r="J476" s="2">
        <v>5</v>
      </c>
      <c r="K476" s="1" t="s">
        <v>10</v>
      </c>
      <c r="L476" s="1" t="s">
        <v>105</v>
      </c>
      <c r="M476" s="10" t="str">
        <f>+VLOOKUP(L476,Homolgacion9[[Causal]:[Causal Homologada]],2,0)</f>
        <v>Introducción Especies Exóticas/Invasoras</v>
      </c>
      <c r="N476" s="47" t="str">
        <f>+Causales[[#This Row],[Provincia]]&amp;Causales[[#This Row],[Dinámica]]&amp;Causales[[#This Row],[Causal Homologada]]</f>
        <v>ValverdeDegradaciónIntroducción Especies Exóticas/Invasoras</v>
      </c>
      <c r="O476" s="14">
        <v>2</v>
      </c>
      <c r="P476" s="8">
        <v>2</v>
      </c>
      <c r="Q476" s="8">
        <v>1</v>
      </c>
      <c r="R476" s="8">
        <v>1</v>
      </c>
      <c r="S476" s="8">
        <v>1</v>
      </c>
      <c r="T476" s="8"/>
      <c r="U476" s="8"/>
      <c r="V476" s="8"/>
      <c r="W476" s="8"/>
      <c r="X476" s="8">
        <f t="shared" si="25"/>
        <v>7</v>
      </c>
      <c r="Y476" s="39">
        <f t="shared" si="24"/>
        <v>1.4</v>
      </c>
      <c r="Z476" s="34">
        <v>3</v>
      </c>
      <c r="AA476" s="28"/>
      <c r="AB476" s="28">
        <f>+COUNTIFS(Causales[Causal Homologada],Causales[[#This Row],[Causal Homologada]])</f>
        <v>18</v>
      </c>
      <c r="AC476" s="28"/>
      <c r="AD476" s="28">
        <f>+COUNTIFS(Causales[Causal Homologada],Causales[[#This Row],[Causal Homologada]],Causales[Ranking],1,Causales[Dinámica],Causales[[#This Row],[Dinámica]])</f>
        <v>2</v>
      </c>
      <c r="AE476" s="28">
        <f>+COUNTIFS(Causales[Causal Homologada],Causales[[#This Row],[Causal Homologada]],Causales[Ranking],2,Causales[Dinámica],Causales[[#This Row],[Dinámica]])</f>
        <v>4</v>
      </c>
      <c r="AF476" s="28">
        <f>+Causales[[#This Row],[Conteo Rank]]*1+Causales[[#This Row],[Conteo Rank2]]*0.5</f>
        <v>4</v>
      </c>
      <c r="AG476" s="28">
        <f>+Causales[[#This Row],[Conteo Rank 1+2]]*0.8+Causales[[#This Row],[Puntaje Total]]*0.2</f>
        <v>4.6000000000000005</v>
      </c>
      <c r="AH476" s="28">
        <f>+_xlfn.PERCENTRANK.INC(Causales[Puntaje Ponderado],Causales[[#This Row],[Puntaje Ponderado]],3)</f>
        <v>0.17799999999999999</v>
      </c>
      <c r="AI476" s="49" t="str">
        <f>+VLOOKUP(M476,Homolgacion9[[Causal Homologada]:[Driver]],2,0)</f>
        <v>Plagas, enfermedades en introducción de especies invasoras exóticas</v>
      </c>
      <c r="AJ476" s="2" t="str">
        <f t="shared" si="26"/>
        <v>Muy Baja</v>
      </c>
    </row>
    <row r="477" spans="2:36" x14ac:dyDescent="0.2">
      <c r="B477" s="1" t="s">
        <v>46</v>
      </c>
      <c r="C477" s="1" t="s">
        <v>34</v>
      </c>
      <c r="D477" s="1" t="str">
        <f>+VLOOKUP(F477,'DIV REGIONAL'!$F$4:$H$37,2,0)</f>
        <v>NORTE</v>
      </c>
      <c r="E477" s="1" t="str">
        <f>+VLOOKUP(F477,'DIV REGIONAL'!$F$4:$H$37,3,0)</f>
        <v>IV. CIBAO NOROESTE</v>
      </c>
      <c r="F477" s="1" t="s">
        <v>220</v>
      </c>
      <c r="G477" s="2">
        <v>1</v>
      </c>
      <c r="H477" s="1" t="s">
        <v>52</v>
      </c>
      <c r="I477" s="46" t="s">
        <v>853</v>
      </c>
      <c r="J477" s="2">
        <v>5</v>
      </c>
      <c r="K477" s="1" t="s">
        <v>15</v>
      </c>
      <c r="L477" s="1" t="s">
        <v>16</v>
      </c>
      <c r="M477" s="10" t="str">
        <f>+VLOOKUP(L477,Homolgacion9[[Causal]:[Causal Homologada]],2,0)</f>
        <v>Debilidad en la Institucionalidad Forestal</v>
      </c>
      <c r="N477" s="47" t="str">
        <f>+Causales[[#This Row],[Provincia]]&amp;Causales[[#This Row],[Dinámica]]&amp;Causales[[#This Row],[Causal Homologada]]</f>
        <v>ValverdeCausas IndirectasDebilidad en la Institucionalidad Forestal</v>
      </c>
      <c r="O477" s="14">
        <v>4</v>
      </c>
      <c r="P477" s="8">
        <v>4</v>
      </c>
      <c r="Q477" s="8">
        <v>5</v>
      </c>
      <c r="R477" s="8">
        <v>5</v>
      </c>
      <c r="S477" s="8">
        <v>4</v>
      </c>
      <c r="T477" s="8"/>
      <c r="U477" s="8"/>
      <c r="V477" s="8"/>
      <c r="W477" s="8"/>
      <c r="X477" s="8">
        <f t="shared" si="25"/>
        <v>22</v>
      </c>
      <c r="Y477" s="39">
        <f t="shared" si="24"/>
        <v>4.4000000000000004</v>
      </c>
      <c r="Z477" s="35">
        <v>1</v>
      </c>
      <c r="AA477" s="28"/>
      <c r="AB477" s="28">
        <f>+COUNTIFS(Causales[Causal Homologada],Causales[[#This Row],[Causal Homologada]])</f>
        <v>37</v>
      </c>
      <c r="AC477" s="28"/>
      <c r="AD477" s="28">
        <f>+COUNTIFS(Causales[Causal Homologada],Causales[[#This Row],[Causal Homologada]],Causales[Ranking],1,Causales[Dinámica],Causales[[#This Row],[Dinámica]])</f>
        <v>8</v>
      </c>
      <c r="AE477" s="28">
        <f>+COUNTIFS(Causales[Causal Homologada],Causales[[#This Row],[Causal Homologada]],Causales[Ranking],2,Causales[Dinámica],Causales[[#This Row],[Dinámica]])</f>
        <v>4</v>
      </c>
      <c r="AF477" s="28">
        <f>+Causales[[#This Row],[Conteo Rank]]*1+Causales[[#This Row],[Conteo Rank2]]*0.5</f>
        <v>10</v>
      </c>
      <c r="AG477" s="28">
        <f>+Causales[[#This Row],[Conteo Rank 1+2]]*0.8+Causales[[#This Row],[Puntaje Total]]*0.2</f>
        <v>12.4</v>
      </c>
      <c r="AH477" s="28">
        <f>+_xlfn.PERCENTRANK.INC(Causales[Puntaje Ponderado],Causales[[#This Row],[Puntaje Ponderado]],3)</f>
        <v>0.65900000000000003</v>
      </c>
      <c r="AI477" s="49" t="str">
        <f>+VLOOKUP(M477,Homolgacion9[[Causal Homologada]:[Driver]],2,0)</f>
        <v>Debilidad institucional para la gestión forestal y ausencia de ley sectorial forestal y otras leyes asociadas a la gestión del sector</v>
      </c>
      <c r="AJ477" s="2" t="str">
        <f t="shared" si="26"/>
        <v>Alta</v>
      </c>
    </row>
    <row r="478" spans="2:36" x14ac:dyDescent="0.2">
      <c r="B478" s="1" t="s">
        <v>46</v>
      </c>
      <c r="C478" s="1" t="s">
        <v>34</v>
      </c>
      <c r="D478" s="1" t="str">
        <f>+VLOOKUP(F478,'DIV REGIONAL'!$F$4:$H$37,2,0)</f>
        <v>NORTE</v>
      </c>
      <c r="E478" s="1" t="str">
        <f>+VLOOKUP(F478,'DIV REGIONAL'!$F$4:$H$37,3,0)</f>
        <v>IV. CIBAO NOROESTE</v>
      </c>
      <c r="F478" s="1" t="s">
        <v>220</v>
      </c>
      <c r="G478" s="2">
        <v>1</v>
      </c>
      <c r="H478" s="1" t="s">
        <v>52</v>
      </c>
      <c r="I478" s="46" t="s">
        <v>853</v>
      </c>
      <c r="J478" s="2">
        <v>5</v>
      </c>
      <c r="K478" s="1" t="s">
        <v>15</v>
      </c>
      <c r="L478" s="1" t="s">
        <v>17</v>
      </c>
      <c r="M478" s="10" t="str">
        <f>+VLOOKUP(L478,Homolgacion9[[Causal]:[Causal Homologada]],2,0)</f>
        <v>Debilidad en las Políticas Públicas</v>
      </c>
      <c r="N478" s="47" t="str">
        <f>+Causales[[#This Row],[Provincia]]&amp;Causales[[#This Row],[Dinámica]]&amp;Causales[[#This Row],[Causal Homologada]]</f>
        <v>ValverdeCausas IndirectasDebilidad en las Políticas Públicas</v>
      </c>
      <c r="O478" s="14">
        <v>3</v>
      </c>
      <c r="P478" s="8">
        <v>4</v>
      </c>
      <c r="Q478" s="8">
        <v>5</v>
      </c>
      <c r="R478" s="8">
        <v>3</v>
      </c>
      <c r="S478" s="8">
        <v>2</v>
      </c>
      <c r="T478" s="8"/>
      <c r="U478" s="8"/>
      <c r="V478" s="8"/>
      <c r="W478" s="8"/>
      <c r="X478" s="8">
        <f t="shared" si="25"/>
        <v>17</v>
      </c>
      <c r="Y478" s="39">
        <f t="shared" si="24"/>
        <v>3.4</v>
      </c>
      <c r="Z478" s="35">
        <v>5</v>
      </c>
      <c r="AA478" s="28"/>
      <c r="AB478" s="28">
        <f>+COUNTIFS(Causales[Causal Homologada],Causales[[#This Row],[Causal Homologada]])</f>
        <v>50</v>
      </c>
      <c r="AC478" s="28"/>
      <c r="AD478" s="28">
        <f>+COUNTIFS(Causales[Causal Homologada],Causales[[#This Row],[Causal Homologada]],Causales[Ranking],1,Causales[Dinámica],Causales[[#This Row],[Dinámica]])</f>
        <v>8</v>
      </c>
      <c r="AE478" s="28">
        <f>+COUNTIFS(Causales[Causal Homologada],Causales[[#This Row],[Causal Homologada]],Causales[Ranking],2,Causales[Dinámica],Causales[[#This Row],[Dinámica]])</f>
        <v>8</v>
      </c>
      <c r="AF478" s="28">
        <f>+Causales[[#This Row],[Conteo Rank]]*1+Causales[[#This Row],[Conteo Rank2]]*0.5</f>
        <v>12</v>
      </c>
      <c r="AG478" s="28">
        <f>+Causales[[#This Row],[Conteo Rank 1+2]]*0.8+Causales[[#This Row],[Puntaje Total]]*0.2</f>
        <v>13.000000000000002</v>
      </c>
      <c r="AH478" s="28">
        <f>+_xlfn.PERCENTRANK.INC(Causales[Puntaje Ponderado],Causales[[#This Row],[Puntaje Ponderado]],3)</f>
        <v>0.73899999999999999</v>
      </c>
      <c r="AI478" s="49" t="str">
        <f>+VLOOKUP(M478,Homolgacion9[[Causal Homologada]:[Driver]],2,0)</f>
        <v>Debilidad institucional para la gestión forestal y ausencia de ley sectorial forestal y otras leyes asociadas a la gestión del sector</v>
      </c>
      <c r="AJ478" s="2" t="str">
        <f t="shared" si="26"/>
        <v>Alta</v>
      </c>
    </row>
    <row r="479" spans="2:36" x14ac:dyDescent="0.2">
      <c r="B479" s="1" t="s">
        <v>46</v>
      </c>
      <c r="C479" s="1" t="s">
        <v>34</v>
      </c>
      <c r="D479" s="1" t="str">
        <f>+VLOOKUP(F479,'DIV REGIONAL'!$F$4:$H$37,2,0)</f>
        <v>NORTE</v>
      </c>
      <c r="E479" s="1" t="str">
        <f>+VLOOKUP(F479,'DIV REGIONAL'!$F$4:$H$37,3,0)</f>
        <v>IV. CIBAO NOROESTE</v>
      </c>
      <c r="F479" s="1" t="s">
        <v>220</v>
      </c>
      <c r="G479" s="2">
        <v>1</v>
      </c>
      <c r="H479" s="1" t="s">
        <v>52</v>
      </c>
      <c r="I479" s="46" t="s">
        <v>853</v>
      </c>
      <c r="J479" s="2">
        <v>5</v>
      </c>
      <c r="K479" s="1" t="s">
        <v>15</v>
      </c>
      <c r="L479" s="1" t="s">
        <v>18</v>
      </c>
      <c r="M479" s="10" t="str">
        <f>+VLOOKUP(L479,Homolgacion9[[Causal]:[Causal Homologada]],2,0)</f>
        <v>Turismo: Expansión del área turística</v>
      </c>
      <c r="N479" s="47" t="str">
        <f>+Causales[[#This Row],[Provincia]]&amp;Causales[[#This Row],[Dinámica]]&amp;Causales[[#This Row],[Causal Homologada]]</f>
        <v>ValverdeCausas IndirectasTurismo: Expansión del área turística</v>
      </c>
      <c r="O479" s="14">
        <v>4</v>
      </c>
      <c r="P479" s="8">
        <v>3</v>
      </c>
      <c r="Q479" s="8">
        <v>3</v>
      </c>
      <c r="R479" s="8">
        <v>4</v>
      </c>
      <c r="S479" s="8">
        <v>2</v>
      </c>
      <c r="T479" s="8"/>
      <c r="U479" s="8"/>
      <c r="V479" s="8"/>
      <c r="W479" s="8"/>
      <c r="X479" s="8">
        <f t="shared" si="25"/>
        <v>16</v>
      </c>
      <c r="Y479" s="39">
        <f t="shared" si="24"/>
        <v>3.2</v>
      </c>
      <c r="Z479" s="35">
        <v>6</v>
      </c>
      <c r="AA479" s="28"/>
      <c r="AB479" s="28">
        <f>+COUNTIFS(Causales[Causal Homologada],Causales[[#This Row],[Causal Homologada]])</f>
        <v>30</v>
      </c>
      <c r="AC479" s="28"/>
      <c r="AD479" s="28">
        <f>+COUNTIFS(Causales[Causal Homologada],Causales[[#This Row],[Causal Homologada]],Causales[Ranking],1,Causales[Dinámica],Causales[[#This Row],[Dinámica]])</f>
        <v>0</v>
      </c>
      <c r="AE479" s="28">
        <f>+COUNTIFS(Causales[Causal Homologada],Causales[[#This Row],[Causal Homologada]],Causales[Ranking],2,Causales[Dinámica],Causales[[#This Row],[Dinámica]])</f>
        <v>3</v>
      </c>
      <c r="AF479" s="28">
        <f>+Causales[[#This Row],[Conteo Rank]]*1+Causales[[#This Row],[Conteo Rank2]]*0.5</f>
        <v>1.5</v>
      </c>
      <c r="AG479" s="28">
        <f>+Causales[[#This Row],[Conteo Rank 1+2]]*0.8+Causales[[#This Row],[Puntaje Total]]*0.2</f>
        <v>4.4000000000000004</v>
      </c>
      <c r="AH479" s="28">
        <f>+_xlfn.PERCENTRANK.INC(Causales[Puntaje Ponderado],Causales[[#This Row],[Puntaje Ponderado]],3)</f>
        <v>0.152</v>
      </c>
      <c r="AI479" s="49" t="str">
        <f>+VLOOKUP(M479,Homolgacion9[[Causal Homologada]:[Driver]],2,0)</f>
        <v>Expansión de infraestructura productiva de tipo urbana, vial e industrial</v>
      </c>
      <c r="AJ479" s="2" t="str">
        <f t="shared" si="26"/>
        <v>Muy Baja</v>
      </c>
    </row>
    <row r="480" spans="2:36" x14ac:dyDescent="0.2">
      <c r="B480" s="1" t="s">
        <v>46</v>
      </c>
      <c r="C480" s="1" t="s">
        <v>34</v>
      </c>
      <c r="D480" s="1" t="str">
        <f>+VLOOKUP(F480,'DIV REGIONAL'!$F$4:$H$37,2,0)</f>
        <v>NORTE</v>
      </c>
      <c r="E480" s="1" t="str">
        <f>+VLOOKUP(F480,'DIV REGIONAL'!$F$4:$H$37,3,0)</f>
        <v>IV. CIBAO NOROESTE</v>
      </c>
      <c r="F480" s="1" t="s">
        <v>220</v>
      </c>
      <c r="G480" s="2">
        <v>1</v>
      </c>
      <c r="H480" s="1" t="s">
        <v>52</v>
      </c>
      <c r="I480" s="46" t="s">
        <v>853</v>
      </c>
      <c r="J480" s="2">
        <v>5</v>
      </c>
      <c r="K480" s="1" t="s">
        <v>15</v>
      </c>
      <c r="L480" s="1" t="s">
        <v>19</v>
      </c>
      <c r="M480" s="10" t="str">
        <f>+VLOOKUP(L480,Homolgacion9[[Causal]:[Causal Homologada]],2,0)</f>
        <v>Informalidad Mercado Leña/Carbón</v>
      </c>
      <c r="N480" s="47" t="str">
        <f>+Causales[[#This Row],[Provincia]]&amp;Causales[[#This Row],[Dinámica]]&amp;Causales[[#This Row],[Causal Homologada]]</f>
        <v>ValverdeCausas IndirectasInformalidad Mercado Leña/Carbón</v>
      </c>
      <c r="O480" s="14">
        <v>4</v>
      </c>
      <c r="P480" s="8">
        <v>1</v>
      </c>
      <c r="Q480" s="8">
        <v>2</v>
      </c>
      <c r="R480" s="8">
        <v>1</v>
      </c>
      <c r="S480" s="8">
        <v>2</v>
      </c>
      <c r="T480" s="8"/>
      <c r="U480" s="8"/>
      <c r="V480" s="8"/>
      <c r="W480" s="8"/>
      <c r="X480" s="8">
        <f t="shared" si="25"/>
        <v>10</v>
      </c>
      <c r="Y480" s="39">
        <f t="shared" si="24"/>
        <v>2</v>
      </c>
      <c r="Z480" s="35">
        <v>8</v>
      </c>
      <c r="AA480" s="28"/>
      <c r="AB480" s="28">
        <f>+COUNTIFS(Causales[Causal Homologada],Causales[[#This Row],[Causal Homologada]])</f>
        <v>29</v>
      </c>
      <c r="AC480" s="28"/>
      <c r="AD480" s="28">
        <f>+COUNTIFS(Causales[Causal Homologada],Causales[[#This Row],[Causal Homologada]],Causales[Ranking],1,Causales[Dinámica],Causales[[#This Row],[Dinámica]])</f>
        <v>5</v>
      </c>
      <c r="AE480" s="28">
        <f>+COUNTIFS(Causales[Causal Homologada],Causales[[#This Row],[Causal Homologada]],Causales[Ranking],2,Causales[Dinámica],Causales[[#This Row],[Dinámica]])</f>
        <v>8</v>
      </c>
      <c r="AF480" s="28">
        <f>+Causales[[#This Row],[Conteo Rank]]*1+Causales[[#This Row],[Conteo Rank2]]*0.5</f>
        <v>9</v>
      </c>
      <c r="AG480" s="28">
        <f>+Causales[[#This Row],[Conteo Rank 1+2]]*0.8+Causales[[#This Row],[Puntaje Total]]*0.2</f>
        <v>9.1999999999999993</v>
      </c>
      <c r="AH480" s="28">
        <f>+_xlfn.PERCENTRANK.INC(Causales[Puntaje Ponderado],Causales[[#This Row],[Puntaje Ponderado]],3)</f>
        <v>0.42599999999999999</v>
      </c>
      <c r="AI480" s="49" t="str">
        <f>+VLOOKUP(M480,Homolgacion9[[Causal Homologada]:[Driver]],2,0)</f>
        <v>Manejo y uso insustentable de las tierras forestales</v>
      </c>
      <c r="AJ480" s="2" t="str">
        <f t="shared" si="26"/>
        <v>Media</v>
      </c>
    </row>
    <row r="481" spans="2:36" x14ac:dyDescent="0.2">
      <c r="B481" s="1" t="s">
        <v>46</v>
      </c>
      <c r="C481" s="1" t="s">
        <v>34</v>
      </c>
      <c r="D481" s="1" t="str">
        <f>+VLOOKUP(F481,'DIV REGIONAL'!$F$4:$H$37,2,0)</f>
        <v>NORTE</v>
      </c>
      <c r="E481" s="1" t="str">
        <f>+VLOOKUP(F481,'DIV REGIONAL'!$F$4:$H$37,3,0)</f>
        <v>IV. CIBAO NOROESTE</v>
      </c>
      <c r="F481" s="1" t="s">
        <v>220</v>
      </c>
      <c r="G481" s="2">
        <v>1</v>
      </c>
      <c r="H481" s="1" t="s">
        <v>52</v>
      </c>
      <c r="I481" s="46" t="s">
        <v>853</v>
      </c>
      <c r="J481" s="2">
        <v>5</v>
      </c>
      <c r="K481" s="1" t="s">
        <v>15</v>
      </c>
      <c r="L481" s="1" t="s">
        <v>106</v>
      </c>
      <c r="M481" s="10" t="str">
        <f>+VLOOKUP(L481,Homolgacion9[[Causal]:[Causal Homologada]],2,0)</f>
        <v>Pobreza -Desempleo</v>
      </c>
      <c r="N481" s="47" t="str">
        <f>+Causales[[#This Row],[Provincia]]&amp;Causales[[#This Row],[Dinámica]]&amp;Causales[[#This Row],[Causal Homologada]]</f>
        <v>ValverdeCausas IndirectasPobreza -Desempleo</v>
      </c>
      <c r="O481" s="14">
        <v>5</v>
      </c>
      <c r="P481" s="8">
        <v>3</v>
      </c>
      <c r="Q481" s="8">
        <v>4</v>
      </c>
      <c r="R481" s="8">
        <v>4</v>
      </c>
      <c r="S481" s="8">
        <v>3</v>
      </c>
      <c r="T481" s="8"/>
      <c r="U481" s="8"/>
      <c r="V481" s="8"/>
      <c r="W481" s="8"/>
      <c r="X481" s="8">
        <f t="shared" si="25"/>
        <v>19</v>
      </c>
      <c r="Y481" s="39">
        <f t="shared" si="24"/>
        <v>3.8</v>
      </c>
      <c r="Z481" s="35">
        <v>3</v>
      </c>
      <c r="AA481" s="28"/>
      <c r="AB481" s="28">
        <f>+COUNTIFS(Causales[Causal Homologada],Causales[[#This Row],[Causal Homologada]])</f>
        <v>25</v>
      </c>
      <c r="AC481" s="28"/>
      <c r="AD481" s="28">
        <f>+COUNTIFS(Causales[Causal Homologada],Causales[[#This Row],[Causal Homologada]],Causales[Ranking],1,Causales[Dinámica],Causales[[#This Row],[Dinámica]])</f>
        <v>2</v>
      </c>
      <c r="AE481" s="28">
        <f>+COUNTIFS(Causales[Causal Homologada],Causales[[#This Row],[Causal Homologada]],Causales[Ranking],2,Causales[Dinámica],Causales[[#This Row],[Dinámica]])</f>
        <v>4</v>
      </c>
      <c r="AF481" s="28">
        <f>+Causales[[#This Row],[Conteo Rank]]*1+Causales[[#This Row],[Conteo Rank2]]*0.5</f>
        <v>4</v>
      </c>
      <c r="AG481" s="28">
        <f>+Causales[[#This Row],[Conteo Rank 1+2]]*0.8+Causales[[#This Row],[Puntaje Total]]*0.2</f>
        <v>7</v>
      </c>
      <c r="AH481" s="28">
        <f>+_xlfn.PERCENTRANK.INC(Causales[Puntaje Ponderado],Causales[[#This Row],[Puntaje Ponderado]],3)</f>
        <v>0.33200000000000002</v>
      </c>
      <c r="AI481" s="49" t="str">
        <f>+VLOOKUP(M481,Homolgacion9[[Causal Homologada]:[Driver]],2,0)</f>
        <v>Pobreza e Inequidad Social</v>
      </c>
      <c r="AJ481" s="2" t="str">
        <f t="shared" si="26"/>
        <v>Baja</v>
      </c>
    </row>
    <row r="482" spans="2:36" x14ac:dyDescent="0.2">
      <c r="B482" s="1" t="s">
        <v>46</v>
      </c>
      <c r="C482" s="1" t="s">
        <v>34</v>
      </c>
      <c r="D482" s="1" t="str">
        <f>+VLOOKUP(F482,'DIV REGIONAL'!$F$4:$H$37,2,0)</f>
        <v>NORTE</v>
      </c>
      <c r="E482" s="1" t="str">
        <f>+VLOOKUP(F482,'DIV REGIONAL'!$F$4:$H$37,3,0)</f>
        <v>IV. CIBAO NOROESTE</v>
      </c>
      <c r="F482" s="1" t="s">
        <v>220</v>
      </c>
      <c r="G482" s="2">
        <v>1</v>
      </c>
      <c r="H482" s="1" t="s">
        <v>52</v>
      </c>
      <c r="I482" s="46" t="s">
        <v>853</v>
      </c>
      <c r="J482" s="2">
        <v>5</v>
      </c>
      <c r="K482" s="1" t="s">
        <v>15</v>
      </c>
      <c r="L482" s="1" t="s">
        <v>107</v>
      </c>
      <c r="M482" s="10" t="str">
        <f>+VLOOKUP(L482,Homolgacion9[[Causal]:[Causal Homologada]],2,0)</f>
        <v>Pobreza -Desempleo</v>
      </c>
      <c r="N482" s="47" t="str">
        <f>+Causales[[#This Row],[Provincia]]&amp;Causales[[#This Row],[Dinámica]]&amp;Causales[[#This Row],[Causal Homologada]]</f>
        <v>ValverdeCausas IndirectasPobreza -Desempleo</v>
      </c>
      <c r="O482" s="14">
        <v>4</v>
      </c>
      <c r="P482" s="8">
        <v>4</v>
      </c>
      <c r="Q482" s="8">
        <v>4</v>
      </c>
      <c r="R482" s="8">
        <v>3</v>
      </c>
      <c r="S482" s="8">
        <v>3</v>
      </c>
      <c r="T482" s="8"/>
      <c r="U482" s="8"/>
      <c r="V482" s="8"/>
      <c r="W482" s="8"/>
      <c r="X482" s="8">
        <f t="shared" si="25"/>
        <v>18</v>
      </c>
      <c r="Y482" s="39">
        <f t="shared" si="24"/>
        <v>3.6</v>
      </c>
      <c r="Z482" s="35">
        <v>4</v>
      </c>
      <c r="AA482" s="28"/>
      <c r="AB482" s="28">
        <f>+COUNTIFS(Causales[Causal Homologada],Causales[[#This Row],[Causal Homologada]])</f>
        <v>25</v>
      </c>
      <c r="AC482" s="28"/>
      <c r="AD482" s="28">
        <f>+COUNTIFS(Causales[Causal Homologada],Causales[[#This Row],[Causal Homologada]],Causales[Ranking],1,Causales[Dinámica],Causales[[#This Row],[Dinámica]])</f>
        <v>2</v>
      </c>
      <c r="AE482" s="28">
        <f>+COUNTIFS(Causales[Causal Homologada],Causales[[#This Row],[Causal Homologada]],Causales[Ranking],2,Causales[Dinámica],Causales[[#This Row],[Dinámica]])</f>
        <v>4</v>
      </c>
      <c r="AF482" s="28">
        <f>+Causales[[#This Row],[Conteo Rank]]*1+Causales[[#This Row],[Conteo Rank2]]*0.5</f>
        <v>4</v>
      </c>
      <c r="AG482" s="28">
        <f>+Causales[[#This Row],[Conteo Rank 1+2]]*0.8+Causales[[#This Row],[Puntaje Total]]*0.2</f>
        <v>6.8000000000000007</v>
      </c>
      <c r="AH482" s="28">
        <f>+_xlfn.PERCENTRANK.INC(Causales[Puntaje Ponderado],Causales[[#This Row],[Puntaje Ponderado]],3)</f>
        <v>0.314</v>
      </c>
      <c r="AI482" s="49" t="str">
        <f>+VLOOKUP(M482,Homolgacion9[[Causal Homologada]:[Driver]],2,0)</f>
        <v>Pobreza e Inequidad Social</v>
      </c>
      <c r="AJ482" s="2" t="str">
        <f t="shared" si="26"/>
        <v>Baja</v>
      </c>
    </row>
    <row r="483" spans="2:36" x14ac:dyDescent="0.2">
      <c r="B483" s="1" t="s">
        <v>46</v>
      </c>
      <c r="C483" s="1" t="s">
        <v>34</v>
      </c>
      <c r="D483" s="1" t="str">
        <f>+VLOOKUP(F483,'DIV REGIONAL'!$F$4:$H$37,2,0)</f>
        <v>NORTE</v>
      </c>
      <c r="E483" s="1" t="str">
        <f>+VLOOKUP(F483,'DIV REGIONAL'!$F$4:$H$37,3,0)</f>
        <v>IV. CIBAO NOROESTE</v>
      </c>
      <c r="F483" s="1" t="s">
        <v>220</v>
      </c>
      <c r="G483" s="2">
        <v>1</v>
      </c>
      <c r="H483" s="1" t="s">
        <v>52</v>
      </c>
      <c r="I483" s="46" t="s">
        <v>853</v>
      </c>
      <c r="J483" s="2">
        <v>5</v>
      </c>
      <c r="K483" s="1" t="s">
        <v>15</v>
      </c>
      <c r="L483" s="1" t="s">
        <v>108</v>
      </c>
      <c r="M483" s="10" t="str">
        <f>+VLOOKUP(L483,Homolgacion9[[Causal]:[Causal Homologada]],2,0)</f>
        <v>Crecimiento Poblacional</v>
      </c>
      <c r="N483" s="47" t="str">
        <f>+Causales[[#This Row],[Provincia]]&amp;Causales[[#This Row],[Dinámica]]&amp;Causales[[#This Row],[Causal Homologada]]</f>
        <v>ValverdeCausas IndirectasCrecimiento Poblacional</v>
      </c>
      <c r="O483" s="14">
        <v>5</v>
      </c>
      <c r="P483" s="8">
        <v>5</v>
      </c>
      <c r="Q483" s="8">
        <v>4</v>
      </c>
      <c r="R483" s="8">
        <v>3</v>
      </c>
      <c r="S483" s="8">
        <v>3</v>
      </c>
      <c r="T483" s="8"/>
      <c r="U483" s="8"/>
      <c r="V483" s="8"/>
      <c r="W483" s="8"/>
      <c r="X483" s="8">
        <f t="shared" si="25"/>
        <v>20</v>
      </c>
      <c r="Y483" s="39">
        <f t="shared" si="24"/>
        <v>4</v>
      </c>
      <c r="Z483" s="35">
        <v>2</v>
      </c>
      <c r="AA483" s="28"/>
      <c r="AB483" s="28">
        <f>+COUNTIFS(Causales[Causal Homologada],Causales[[#This Row],[Causal Homologada]])</f>
        <v>3</v>
      </c>
      <c r="AC483" s="28"/>
      <c r="AD483" s="28">
        <f>+COUNTIFS(Causales[Causal Homologada],Causales[[#This Row],[Causal Homologada]],Causales[Ranking],1,Causales[Dinámica],Causales[[#This Row],[Dinámica]])</f>
        <v>0</v>
      </c>
      <c r="AE483" s="28">
        <f>+COUNTIFS(Causales[Causal Homologada],Causales[[#This Row],[Causal Homologada]],Causales[Ranking],2,Causales[Dinámica],Causales[[#This Row],[Dinámica]])</f>
        <v>2</v>
      </c>
      <c r="AF483" s="28">
        <f>+Causales[[#This Row],[Conteo Rank]]*1+Causales[[#This Row],[Conteo Rank2]]*0.5</f>
        <v>1</v>
      </c>
      <c r="AG483" s="28">
        <f>+Causales[[#This Row],[Conteo Rank 1+2]]*0.8+Causales[[#This Row],[Puntaje Total]]*0.2</f>
        <v>4.8</v>
      </c>
      <c r="AH483" s="28">
        <f>+_xlfn.PERCENTRANK.INC(Causales[Puntaje Ponderado],Causales[[#This Row],[Puntaje Ponderado]],3)</f>
        <v>0.19600000000000001</v>
      </c>
      <c r="AI483" s="49" t="str">
        <f>+VLOOKUP(M483,Homolgacion9[[Causal Homologada]:[Driver]],2,0)</f>
        <v>Expansión de infraestructura productiva de tipo urbana, vial e industrial</v>
      </c>
      <c r="AJ483" s="2" t="str">
        <f t="shared" si="26"/>
        <v>Muy Baja</v>
      </c>
    </row>
    <row r="484" spans="2:36" x14ac:dyDescent="0.2">
      <c r="B484" s="1" t="s">
        <v>46</v>
      </c>
      <c r="C484" s="1" t="s">
        <v>34</v>
      </c>
      <c r="D484" s="1" t="str">
        <f>+VLOOKUP(F484,'DIV REGIONAL'!$F$4:$H$37,2,0)</f>
        <v>NORTE</v>
      </c>
      <c r="E484" s="1" t="str">
        <f>+VLOOKUP(F484,'DIV REGIONAL'!$F$4:$H$37,3,0)</f>
        <v>IV. CIBAO NOROESTE</v>
      </c>
      <c r="F484" s="1" t="s">
        <v>220</v>
      </c>
      <c r="G484" s="2">
        <v>1</v>
      </c>
      <c r="H484" s="1" t="s">
        <v>52</v>
      </c>
      <c r="I484" s="46" t="s">
        <v>853</v>
      </c>
      <c r="J484" s="2">
        <v>5</v>
      </c>
      <c r="K484" s="1" t="s">
        <v>15</v>
      </c>
      <c r="L484" s="1" t="s">
        <v>109</v>
      </c>
      <c r="M484" s="10" t="str">
        <f>+VLOOKUP(L484,Homolgacion9[[Causal]:[Causal Homologada]],2,0)</f>
        <v>Dinámica Migratoria</v>
      </c>
      <c r="N484" s="47" t="str">
        <f>+Causales[[#This Row],[Provincia]]&amp;Causales[[#This Row],[Dinámica]]&amp;Causales[[#This Row],[Causal Homologada]]</f>
        <v>ValverdeCausas IndirectasDinámica Migratoria</v>
      </c>
      <c r="O484" s="14">
        <v>3</v>
      </c>
      <c r="P484" s="8">
        <v>5</v>
      </c>
      <c r="Q484" s="8">
        <v>5</v>
      </c>
      <c r="R484" s="8">
        <v>2</v>
      </c>
      <c r="S484" s="8">
        <v>2</v>
      </c>
      <c r="T484" s="8"/>
      <c r="U484" s="8"/>
      <c r="V484" s="8"/>
      <c r="W484" s="8"/>
      <c r="X484" s="8">
        <f t="shared" si="25"/>
        <v>17</v>
      </c>
      <c r="Y484" s="39">
        <f t="shared" si="24"/>
        <v>3.4</v>
      </c>
      <c r="Z484" s="35">
        <v>5</v>
      </c>
      <c r="AA484" s="28"/>
      <c r="AB484" s="28">
        <f>+COUNTIFS(Causales[Causal Homologada],Causales[[#This Row],[Causal Homologada]])</f>
        <v>21</v>
      </c>
      <c r="AC484" s="28"/>
      <c r="AD484" s="28">
        <f>+COUNTIFS(Causales[Causal Homologada],Causales[[#This Row],[Causal Homologada]],Causales[Ranking],1,Causales[Dinámica],Causales[[#This Row],[Dinámica]])</f>
        <v>6</v>
      </c>
      <c r="AE484" s="28">
        <f>+COUNTIFS(Causales[Causal Homologada],Causales[[#This Row],[Causal Homologada]],Causales[Ranking],2,Causales[Dinámica],Causales[[#This Row],[Dinámica]])</f>
        <v>3</v>
      </c>
      <c r="AF484" s="28">
        <f>+Causales[[#This Row],[Conteo Rank]]*1+Causales[[#This Row],[Conteo Rank2]]*0.5</f>
        <v>7.5</v>
      </c>
      <c r="AG484" s="28">
        <f>+Causales[[#This Row],[Conteo Rank 1+2]]*0.8+Causales[[#This Row],[Puntaje Total]]*0.2</f>
        <v>9.4</v>
      </c>
      <c r="AH484" s="28">
        <f>+_xlfn.PERCENTRANK.INC(Causales[Puntaje Ponderado],Causales[[#This Row],[Puntaje Ponderado]],3)</f>
        <v>0.439</v>
      </c>
      <c r="AI484" s="49" t="str">
        <f>+VLOOKUP(M484,Homolgacion9[[Causal Homologada]:[Driver]],2,0)</f>
        <v>Insidencia sobre los Recursos Forestales debido a la elevada migración ilegal de origen internacional</v>
      </c>
      <c r="AJ484" s="2" t="str">
        <f t="shared" si="26"/>
        <v>Media</v>
      </c>
    </row>
    <row r="485" spans="2:36" x14ac:dyDescent="0.2">
      <c r="B485" s="1" t="s">
        <v>46</v>
      </c>
      <c r="C485" s="1" t="s">
        <v>34</v>
      </c>
      <c r="D485" s="1" t="str">
        <f>+VLOOKUP(F485,'DIV REGIONAL'!$F$4:$H$37,2,0)</f>
        <v>NORTE</v>
      </c>
      <c r="E485" s="1" t="str">
        <f>+VLOOKUP(F485,'DIV REGIONAL'!$F$4:$H$37,3,0)</f>
        <v>IV. CIBAO NOROESTE</v>
      </c>
      <c r="F485" s="1" t="s">
        <v>220</v>
      </c>
      <c r="G485" s="2">
        <v>1</v>
      </c>
      <c r="H485" s="1" t="s">
        <v>52</v>
      </c>
      <c r="I485" s="46" t="s">
        <v>853</v>
      </c>
      <c r="J485" s="2">
        <v>5</v>
      </c>
      <c r="K485" s="1" t="s">
        <v>15</v>
      </c>
      <c r="L485" s="1" t="s">
        <v>110</v>
      </c>
      <c r="M485" s="10" t="str">
        <f>+VLOOKUP(L485,Homolgacion9[[Causal]:[Causal Homologada]],2,0)</f>
        <v>Debilidad en las Políticas Públicas</v>
      </c>
      <c r="N485" s="47" t="str">
        <f>+Causales[[#This Row],[Provincia]]&amp;Causales[[#This Row],[Dinámica]]&amp;Causales[[#This Row],[Causal Homologada]]</f>
        <v>ValverdeCausas IndirectasDebilidad en las Políticas Públicas</v>
      </c>
      <c r="O485" s="14">
        <v>3</v>
      </c>
      <c r="P485" s="8">
        <v>3</v>
      </c>
      <c r="Q485" s="8">
        <v>3</v>
      </c>
      <c r="R485" s="8">
        <v>4</v>
      </c>
      <c r="S485" s="8">
        <v>1</v>
      </c>
      <c r="T485" s="8"/>
      <c r="U485" s="8"/>
      <c r="V485" s="8"/>
      <c r="W485" s="8"/>
      <c r="X485" s="8">
        <f t="shared" si="25"/>
        <v>14</v>
      </c>
      <c r="Y485" s="39">
        <f t="shared" si="24"/>
        <v>2.8</v>
      </c>
      <c r="Z485" s="35">
        <v>7</v>
      </c>
      <c r="AA485" s="28"/>
      <c r="AB485" s="28">
        <f>+COUNTIFS(Causales[Causal Homologada],Causales[[#This Row],[Causal Homologada]])</f>
        <v>50</v>
      </c>
      <c r="AC485" s="28"/>
      <c r="AD485" s="28">
        <f>+COUNTIFS(Causales[Causal Homologada],Causales[[#This Row],[Causal Homologada]],Causales[Ranking],1,Causales[Dinámica],Causales[[#This Row],[Dinámica]])</f>
        <v>8</v>
      </c>
      <c r="AE485" s="28">
        <f>+COUNTIFS(Causales[Causal Homologada],Causales[[#This Row],[Causal Homologada]],Causales[Ranking],2,Causales[Dinámica],Causales[[#This Row],[Dinámica]])</f>
        <v>8</v>
      </c>
      <c r="AF485" s="28">
        <f>+Causales[[#This Row],[Conteo Rank]]*1+Causales[[#This Row],[Conteo Rank2]]*0.5</f>
        <v>12</v>
      </c>
      <c r="AG485" s="28">
        <f>+Causales[[#This Row],[Conteo Rank 1+2]]*0.8+Causales[[#This Row],[Puntaje Total]]*0.2</f>
        <v>12.400000000000002</v>
      </c>
      <c r="AH485" s="28">
        <f>+_xlfn.PERCENTRANK.INC(Causales[Puntaje Ponderado],Causales[[#This Row],[Puntaje Ponderado]],3)</f>
        <v>0.67</v>
      </c>
      <c r="AI485" s="49" t="str">
        <f>+VLOOKUP(M485,Homolgacion9[[Causal Homologada]:[Driver]],2,0)</f>
        <v>Debilidad institucional para la gestión forestal y ausencia de ley sectorial forestal y otras leyes asociadas a la gestión del sector</v>
      </c>
      <c r="AJ485" s="2" t="str">
        <f t="shared" si="26"/>
        <v>Alta</v>
      </c>
    </row>
    <row r="486" spans="2:36" x14ac:dyDescent="0.2">
      <c r="B486" s="20" t="s">
        <v>46</v>
      </c>
      <c r="C486" s="20" t="s">
        <v>34</v>
      </c>
      <c r="D486" s="20" t="str">
        <f>+VLOOKUP(F486,'DIV REGIONAL'!$F$4:$H$37,2,0)</f>
        <v>NORTE</v>
      </c>
      <c r="E486" s="20" t="str">
        <f>+VLOOKUP(F486,'DIV REGIONAL'!$F$4:$H$37,3,0)</f>
        <v>IV. CIBAO NOROESTE</v>
      </c>
      <c r="F486" s="20" t="s">
        <v>220</v>
      </c>
      <c r="G486" s="15">
        <v>1</v>
      </c>
      <c r="H486" s="20" t="s">
        <v>52</v>
      </c>
      <c r="I486" s="46" t="s">
        <v>853</v>
      </c>
      <c r="J486" s="15">
        <v>5</v>
      </c>
      <c r="K486" s="20" t="s">
        <v>15</v>
      </c>
      <c r="L486" s="20" t="s">
        <v>111</v>
      </c>
      <c r="M486" s="21" t="str">
        <f>+VLOOKUP(L486,Homolgacion9[[Causal]:[Causal Homologada]],2,0)</f>
        <v>Incumplimiento Legislación Vigente</v>
      </c>
      <c r="N486" s="48" t="str">
        <f>+Causales[[#This Row],[Provincia]]&amp;Causales[[#This Row],[Dinámica]]&amp;Causales[[#This Row],[Causal Homologada]]</f>
        <v>ValverdeCausas IndirectasIncumplimiento Legislación Vigente</v>
      </c>
      <c r="O486" s="22">
        <v>2</v>
      </c>
      <c r="P486" s="23">
        <v>5</v>
      </c>
      <c r="Q486" s="23">
        <v>4</v>
      </c>
      <c r="R486" s="23">
        <v>5</v>
      </c>
      <c r="S486" s="23">
        <v>4</v>
      </c>
      <c r="T486" s="23"/>
      <c r="U486" s="23"/>
      <c r="V486" s="23"/>
      <c r="W486" s="23"/>
      <c r="X486" s="23">
        <f t="shared" si="25"/>
        <v>20</v>
      </c>
      <c r="Y486" s="43">
        <f>+IFERROR(X486/COUNT(O486:W486),"")</f>
        <v>4</v>
      </c>
      <c r="Z486" s="37">
        <v>2</v>
      </c>
      <c r="AA486" s="28"/>
      <c r="AB486" s="28">
        <f>+COUNTIFS(Causales[Causal Homologada],Causales[[#This Row],[Causal Homologada]])</f>
        <v>3</v>
      </c>
      <c r="AC486" s="28"/>
      <c r="AD486" s="28">
        <f>+COUNTIFS(Causales[Causal Homologada],Causales[[#This Row],[Causal Homologada]],Causales[Ranking],1,Causales[Dinámica],Causales[[#This Row],[Dinámica]])</f>
        <v>0</v>
      </c>
      <c r="AE486" s="28">
        <f>+COUNTIFS(Causales[Causal Homologada],Causales[[#This Row],[Causal Homologada]],Causales[Ranking],2,Causales[Dinámica],Causales[[#This Row],[Dinámica]])</f>
        <v>2</v>
      </c>
      <c r="AF486" s="28">
        <f>+Causales[[#This Row],[Conteo Rank]]*1+Causales[[#This Row],[Conteo Rank2]]*0.5</f>
        <v>1</v>
      </c>
      <c r="AG486" s="28">
        <f>+Causales[[#This Row],[Conteo Rank 1+2]]*0.8+Causales[[#This Row],[Puntaje Total]]*0.2</f>
        <v>4.8</v>
      </c>
      <c r="AH486" s="28">
        <f>+_xlfn.PERCENTRANK.INC(Causales[Puntaje Ponderado],Causales[[#This Row],[Puntaje Ponderado]],3)</f>
        <v>0.19600000000000001</v>
      </c>
      <c r="AI486" s="49" t="str">
        <f>+VLOOKUP(M486,Homolgacion9[[Causal Homologada]:[Driver]],2,0)</f>
        <v>Debilidad institucional para la gestión forestal y ausencia de ley sectorial forestal y otras leyes asociadas a la gestión del sector</v>
      </c>
      <c r="AJ486" s="2" t="str">
        <f t="shared" si="26"/>
        <v>Muy Baja</v>
      </c>
    </row>
    <row r="487" spans="2:36" x14ac:dyDescent="0.2">
      <c r="B487" s="6" t="s">
        <v>47</v>
      </c>
      <c r="C487" s="6" t="s">
        <v>36</v>
      </c>
      <c r="D487" s="6" t="str">
        <f>+VLOOKUP(F487,'DIV REGIONAL'!$F$4:$H$37,2,0)</f>
        <v>SUROESTE</v>
      </c>
      <c r="E487" s="6" t="str">
        <f>+VLOOKUP(F487,'DIV REGIONAL'!$F$4:$H$37,3,0)</f>
        <v>V. VALDESIA</v>
      </c>
      <c r="F487" s="6" t="s">
        <v>263</v>
      </c>
      <c r="G487" s="7">
        <v>1</v>
      </c>
      <c r="H487" s="6" t="s">
        <v>59</v>
      </c>
      <c r="I487" s="46" t="s">
        <v>859</v>
      </c>
      <c r="J487" s="7">
        <v>5</v>
      </c>
      <c r="K487" s="6" t="s">
        <v>3</v>
      </c>
      <c r="L487" s="6" t="s">
        <v>4</v>
      </c>
      <c r="M487" s="10" t="str">
        <f>+VLOOKUP(L487,Homolgacion9[[Causal]:[Causal Homologada]],2,0)</f>
        <v>Agricultura Comercial</v>
      </c>
      <c r="N487" s="47" t="str">
        <f>+Causales[[#This Row],[Provincia]]&amp;Causales[[#This Row],[Dinámica]]&amp;Causales[[#This Row],[Causal Homologada]]</f>
        <v>San CristóbalDeforestaciónAgricultura Comercial</v>
      </c>
      <c r="O487" s="18">
        <v>3</v>
      </c>
      <c r="P487" s="19">
        <v>4</v>
      </c>
      <c r="Q487" s="19">
        <v>3</v>
      </c>
      <c r="R487" s="19">
        <v>3</v>
      </c>
      <c r="S487" s="19">
        <v>4</v>
      </c>
      <c r="T487" s="19"/>
      <c r="U487" s="19"/>
      <c r="V487" s="19"/>
      <c r="W487" s="19"/>
      <c r="X487" s="19">
        <f t="shared" si="25"/>
        <v>17</v>
      </c>
      <c r="Y487" s="42">
        <f t="shared" ref="Y487:Y550" si="27">+IFERROR(X487/COUNT(O487:W487),"")</f>
        <v>3.4</v>
      </c>
      <c r="Z487" s="36">
        <v>2</v>
      </c>
      <c r="AA487" s="28"/>
      <c r="AB487" s="28">
        <f>+COUNTIFS(Causales[Causal Homologada],Causales[[#This Row],[Causal Homologada]])</f>
        <v>30</v>
      </c>
      <c r="AC487" s="28"/>
      <c r="AD487" s="28">
        <f>+COUNTIFS(Causales[Causal Homologada],Causales[[#This Row],[Causal Homologada]],Causales[Ranking],1,Causales[Dinámica],Causales[[#This Row],[Dinámica]])</f>
        <v>7</v>
      </c>
      <c r="AE487" s="28">
        <f>+COUNTIFS(Causales[Causal Homologada],Causales[[#This Row],[Causal Homologada]],Causales[Ranking],2,Causales[Dinámica],Causales[[#This Row],[Dinámica]])</f>
        <v>9</v>
      </c>
      <c r="AF487" s="28">
        <f>+Causales[[#This Row],[Conteo Rank]]*1+Causales[[#This Row],[Conteo Rank2]]*0.5</f>
        <v>11.5</v>
      </c>
      <c r="AG487" s="28">
        <f>+Causales[[#This Row],[Conteo Rank 1+2]]*0.8+Causales[[#This Row],[Puntaje Total]]*0.2</f>
        <v>12.600000000000001</v>
      </c>
      <c r="AH487" s="28">
        <f>+_xlfn.PERCENTRANK.INC(Causales[Puntaje Ponderado],Causales[[#This Row],[Puntaje Ponderado]],3)</f>
        <v>0.68300000000000005</v>
      </c>
      <c r="AI487" s="49" t="str">
        <f>+VLOOKUP(M487,Homolgacion9[[Causal Homologada]:[Driver]],2,0)</f>
        <v>Manejo y uso insustentable de las tierras para producción agrícola</v>
      </c>
      <c r="AJ487" s="2" t="str">
        <f t="shared" si="26"/>
        <v>Alta</v>
      </c>
    </row>
    <row r="488" spans="2:36" x14ac:dyDescent="0.2">
      <c r="B488" s="1" t="s">
        <v>47</v>
      </c>
      <c r="C488" s="1" t="s">
        <v>36</v>
      </c>
      <c r="D488" s="1" t="str">
        <f>+VLOOKUP(F488,'DIV REGIONAL'!$F$4:$H$37,2,0)</f>
        <v>SUROESTE</v>
      </c>
      <c r="E488" s="1" t="str">
        <f>+VLOOKUP(F488,'DIV REGIONAL'!$F$4:$H$37,3,0)</f>
        <v>V. VALDESIA</v>
      </c>
      <c r="F488" s="1" t="s">
        <v>263</v>
      </c>
      <c r="G488" s="2">
        <v>1</v>
      </c>
      <c r="H488" s="1" t="s">
        <v>59</v>
      </c>
      <c r="I488" s="46" t="s">
        <v>859</v>
      </c>
      <c r="J488" s="2">
        <v>5</v>
      </c>
      <c r="K488" s="1" t="s">
        <v>3</v>
      </c>
      <c r="L488" s="16" t="s">
        <v>5</v>
      </c>
      <c r="M488" s="10" t="str">
        <f>+VLOOKUP(L488,Homolgacion9[[Causal]:[Causal Homologada]],2,0)</f>
        <v>Agricultura migratoria/subsistencia</v>
      </c>
      <c r="N488" s="47" t="str">
        <f>+Causales[[#This Row],[Provincia]]&amp;Causales[[#This Row],[Dinámica]]&amp;Causales[[#This Row],[Causal Homologada]]</f>
        <v>San CristóbalDeforestaciónAgricultura migratoria/subsistencia</v>
      </c>
      <c r="O488" s="24">
        <v>1</v>
      </c>
      <c r="P488" s="17">
        <v>2</v>
      </c>
      <c r="Q488" s="17">
        <v>2</v>
      </c>
      <c r="R488" s="17">
        <v>2</v>
      </c>
      <c r="S488" s="17">
        <v>2</v>
      </c>
      <c r="T488" s="17"/>
      <c r="U488" s="17"/>
      <c r="V488" s="17"/>
      <c r="W488" s="17"/>
      <c r="X488" s="17">
        <f t="shared" si="25"/>
        <v>9</v>
      </c>
      <c r="Y488" s="41">
        <f t="shared" si="27"/>
        <v>1.8</v>
      </c>
      <c r="Z488" s="33">
        <v>6</v>
      </c>
      <c r="AA488" s="28"/>
      <c r="AB488" s="28">
        <f>+COUNTIFS(Causales[Causal Homologada],Causales[[#This Row],[Causal Homologada]])</f>
        <v>37</v>
      </c>
      <c r="AC488" s="28"/>
      <c r="AD488" s="28">
        <f>+COUNTIFS(Causales[Causal Homologada],Causales[[#This Row],[Causal Homologada]],Causales[Ranking],1,Causales[Dinámica],Causales[[#This Row],[Dinámica]])</f>
        <v>3</v>
      </c>
      <c r="AE488" s="28">
        <f>+COUNTIFS(Causales[Causal Homologada],Causales[[#This Row],[Causal Homologada]],Causales[Ranking],2,Causales[Dinámica],Causales[[#This Row],[Dinámica]])</f>
        <v>11</v>
      </c>
      <c r="AF488" s="28">
        <f>+Causales[[#This Row],[Conteo Rank]]*1+Causales[[#This Row],[Conteo Rank2]]*0.5</f>
        <v>8.5</v>
      </c>
      <c r="AG488" s="28">
        <f>+Causales[[#This Row],[Conteo Rank 1+2]]*0.8+Causales[[#This Row],[Puntaje Total]]*0.2</f>
        <v>8.6000000000000014</v>
      </c>
      <c r="AH488" s="28">
        <f>+_xlfn.PERCENTRANK.INC(Causales[Puntaje Ponderado],Causales[[#This Row],[Puntaje Ponderado]],3)</f>
        <v>0.39500000000000002</v>
      </c>
      <c r="AI488" s="49" t="str">
        <f>+VLOOKUP(M488,Homolgacion9[[Causal Homologada]:[Driver]],2,0)</f>
        <v>Manejo y uso insustentable de las tierras para producción agrícola</v>
      </c>
      <c r="AJ488" s="2" t="str">
        <f t="shared" si="26"/>
        <v>Baja</v>
      </c>
    </row>
    <row r="489" spans="2:36" x14ac:dyDescent="0.2">
      <c r="B489" s="1" t="s">
        <v>47</v>
      </c>
      <c r="C489" s="1" t="s">
        <v>36</v>
      </c>
      <c r="D489" s="1" t="str">
        <f>+VLOOKUP(F489,'DIV REGIONAL'!$F$4:$H$37,2,0)</f>
        <v>SUROESTE</v>
      </c>
      <c r="E489" s="1" t="str">
        <f>+VLOOKUP(F489,'DIV REGIONAL'!$F$4:$H$37,3,0)</f>
        <v>V. VALDESIA</v>
      </c>
      <c r="F489" s="1" t="s">
        <v>263</v>
      </c>
      <c r="G489" s="2">
        <v>1</v>
      </c>
      <c r="H489" s="1" t="s">
        <v>59</v>
      </c>
      <c r="I489" s="46" t="s">
        <v>859</v>
      </c>
      <c r="J489" s="2">
        <v>5</v>
      </c>
      <c r="K489" s="1" t="s">
        <v>3</v>
      </c>
      <c r="L489" s="16" t="s">
        <v>6</v>
      </c>
      <c r="M489" s="10" t="str">
        <f>+VLOOKUP(L489,Homolgacion9[[Causal]:[Causal Homologada]],2,0)</f>
        <v xml:space="preserve">Tala Ilegal de Bosque Natural </v>
      </c>
      <c r="N489" s="47" t="str">
        <f>+Causales[[#This Row],[Provincia]]&amp;Causales[[#This Row],[Dinámica]]&amp;Causales[[#This Row],[Causal Homologada]]</f>
        <v xml:space="preserve">San CristóbalDeforestaciónTala Ilegal de Bosque Natural </v>
      </c>
      <c r="O489" s="24">
        <v>4</v>
      </c>
      <c r="P489" s="17">
        <v>5</v>
      </c>
      <c r="Q489" s="17">
        <v>3</v>
      </c>
      <c r="R489" s="17">
        <v>3</v>
      </c>
      <c r="S489" s="17">
        <v>3</v>
      </c>
      <c r="T489" s="17"/>
      <c r="U489" s="17"/>
      <c r="V489" s="17"/>
      <c r="W489" s="17"/>
      <c r="X489" s="17">
        <f t="shared" si="25"/>
        <v>18</v>
      </c>
      <c r="Y489" s="41">
        <f t="shared" si="27"/>
        <v>3.6</v>
      </c>
      <c r="Z489" s="33">
        <v>1</v>
      </c>
      <c r="AA489" s="28"/>
      <c r="AB489" s="28">
        <f>+COUNTIFS(Causales[Causal Homologada],Causales[[#This Row],[Causal Homologada]])</f>
        <v>34</v>
      </c>
      <c r="AC489" s="28"/>
      <c r="AD489" s="28">
        <f>+COUNTIFS(Causales[Causal Homologada],Causales[[#This Row],[Causal Homologada]],Causales[Ranking],1,Causales[Dinámica],Causales[[#This Row],[Dinámica]])</f>
        <v>10</v>
      </c>
      <c r="AE489" s="28">
        <f>+COUNTIFS(Causales[Causal Homologada],Causales[[#This Row],[Causal Homologada]],Causales[Ranking],2,Causales[Dinámica],Causales[[#This Row],[Dinámica]])</f>
        <v>3</v>
      </c>
      <c r="AF489" s="28">
        <f>+Causales[[#This Row],[Conteo Rank]]*1+Causales[[#This Row],[Conteo Rank2]]*0.5</f>
        <v>11.5</v>
      </c>
      <c r="AG489" s="28">
        <f>+Causales[[#This Row],[Conteo Rank 1+2]]*0.8+Causales[[#This Row],[Puntaje Total]]*0.2</f>
        <v>12.8</v>
      </c>
      <c r="AH489" s="28">
        <f>+_xlfn.PERCENTRANK.INC(Causales[Puntaje Ponderado],Causales[[#This Row],[Puntaje Ponderado]],3)</f>
        <v>0.69299999999999995</v>
      </c>
      <c r="AI489" s="49" t="str">
        <f>+VLOOKUP(M489,Homolgacion9[[Causal Homologada]:[Driver]],2,0)</f>
        <v>Manejo y uso insustentable de las tierras forestales</v>
      </c>
      <c r="AJ489" s="2" t="str">
        <f t="shared" si="26"/>
        <v>Alta</v>
      </c>
    </row>
    <row r="490" spans="2:36" x14ac:dyDescent="0.2">
      <c r="B490" s="1" t="s">
        <v>47</v>
      </c>
      <c r="C490" s="1" t="s">
        <v>36</v>
      </c>
      <c r="D490" s="1" t="str">
        <f>+VLOOKUP(F490,'DIV REGIONAL'!$F$4:$H$37,2,0)</f>
        <v>SUROESTE</v>
      </c>
      <c r="E490" s="1" t="str">
        <f>+VLOOKUP(F490,'DIV REGIONAL'!$F$4:$H$37,3,0)</f>
        <v>V. VALDESIA</v>
      </c>
      <c r="F490" s="1" t="s">
        <v>263</v>
      </c>
      <c r="G490" s="2">
        <v>1</v>
      </c>
      <c r="H490" s="1" t="s">
        <v>59</v>
      </c>
      <c r="I490" s="46" t="s">
        <v>859</v>
      </c>
      <c r="J490" s="2">
        <v>5</v>
      </c>
      <c r="K490" s="1" t="s">
        <v>3</v>
      </c>
      <c r="L490" s="16" t="s">
        <v>7</v>
      </c>
      <c r="M490" s="10" t="str">
        <f>+VLOOKUP(L490,Homolgacion9[[Causal]:[Causal Homologada]],2,0)</f>
        <v>Infraestructura</v>
      </c>
      <c r="N490" s="47" t="str">
        <f>+Causales[[#This Row],[Provincia]]&amp;Causales[[#This Row],[Dinámica]]&amp;Causales[[#This Row],[Causal Homologada]]</f>
        <v>San CristóbalDeforestaciónInfraestructura</v>
      </c>
      <c r="O490" s="24">
        <v>4</v>
      </c>
      <c r="P490" s="17">
        <v>2</v>
      </c>
      <c r="Q490" s="17">
        <v>2</v>
      </c>
      <c r="R490" s="17">
        <v>3</v>
      </c>
      <c r="S490" s="17">
        <v>3</v>
      </c>
      <c r="T490" s="17"/>
      <c r="U490" s="17"/>
      <c r="V490" s="17"/>
      <c r="W490" s="17"/>
      <c r="X490" s="17">
        <f t="shared" si="25"/>
        <v>14</v>
      </c>
      <c r="Y490" s="41">
        <f t="shared" si="27"/>
        <v>2.8</v>
      </c>
      <c r="Z490" s="33">
        <v>4</v>
      </c>
      <c r="AA490" s="28"/>
      <c r="AB490" s="28">
        <f>+COUNTIFS(Causales[Causal Homologada],Causales[[#This Row],[Causal Homologada]])</f>
        <v>27</v>
      </c>
      <c r="AC490" s="28"/>
      <c r="AD490" s="28">
        <f>+COUNTIFS(Causales[Causal Homologada],Causales[[#This Row],[Causal Homologada]],Causales[Ranking],1,Causales[Dinámica],Causales[[#This Row],[Dinámica]])</f>
        <v>0</v>
      </c>
      <c r="AE490" s="28">
        <f>+COUNTIFS(Causales[Causal Homologada],Causales[[#This Row],[Causal Homologada]],Causales[Ranking],2,Causales[Dinámica],Causales[[#This Row],[Dinámica]])</f>
        <v>1</v>
      </c>
      <c r="AF490" s="28">
        <f>+Causales[[#This Row],[Conteo Rank]]*1+Causales[[#This Row],[Conteo Rank2]]*0.5</f>
        <v>0.5</v>
      </c>
      <c r="AG490" s="28">
        <f>+Causales[[#This Row],[Conteo Rank 1+2]]*0.8+Causales[[#This Row],[Puntaje Total]]*0.2</f>
        <v>3.2</v>
      </c>
      <c r="AH490" s="28">
        <f>+_xlfn.PERCENTRANK.INC(Causales[Puntaje Ponderado],Causales[[#This Row],[Puntaje Ponderado]],3)</f>
        <v>0.09</v>
      </c>
      <c r="AI490" s="49" t="str">
        <f>+VLOOKUP(M490,Homolgacion9[[Causal Homologada]:[Driver]],2,0)</f>
        <v>Expansión de infraestructura productiva de tipo urbana, vial e industrial</v>
      </c>
      <c r="AJ490" s="2" t="str">
        <f t="shared" si="26"/>
        <v>Muy Baja</v>
      </c>
    </row>
    <row r="491" spans="2:36" x14ac:dyDescent="0.2">
      <c r="B491" s="1" t="s">
        <v>47</v>
      </c>
      <c r="C491" s="1" t="s">
        <v>36</v>
      </c>
      <c r="D491" s="1" t="str">
        <f>+VLOOKUP(F491,'DIV REGIONAL'!$F$4:$H$37,2,0)</f>
        <v>SUROESTE</v>
      </c>
      <c r="E491" s="1" t="str">
        <f>+VLOOKUP(F491,'DIV REGIONAL'!$F$4:$H$37,3,0)</f>
        <v>V. VALDESIA</v>
      </c>
      <c r="F491" s="1" t="s">
        <v>263</v>
      </c>
      <c r="G491" s="2">
        <v>1</v>
      </c>
      <c r="H491" s="1" t="s">
        <v>59</v>
      </c>
      <c r="I491" s="46" t="s">
        <v>859</v>
      </c>
      <c r="J491" s="2">
        <v>5</v>
      </c>
      <c r="K491" s="1" t="s">
        <v>3</v>
      </c>
      <c r="L491" s="16" t="s">
        <v>127</v>
      </c>
      <c r="M491" s="10" t="str">
        <f>+VLOOKUP(L491,Homolgacion9[[Causal]:[Causal Homologada]],2,0)</f>
        <v>Agricultura migratoria/subsistencia</v>
      </c>
      <c r="N491" s="47" t="str">
        <f>+Causales[[#This Row],[Provincia]]&amp;Causales[[#This Row],[Dinámica]]&amp;Causales[[#This Row],[Causal Homologada]]</f>
        <v>San CristóbalDeforestaciónAgricultura migratoria/subsistencia</v>
      </c>
      <c r="O491" s="24">
        <v>5</v>
      </c>
      <c r="P491" s="17">
        <v>3</v>
      </c>
      <c r="Q491" s="17">
        <v>3</v>
      </c>
      <c r="R491" s="17">
        <v>3</v>
      </c>
      <c r="S491" s="17">
        <v>3</v>
      </c>
      <c r="T491" s="17"/>
      <c r="U491" s="17"/>
      <c r="V491" s="17"/>
      <c r="W491" s="17"/>
      <c r="X491" s="17">
        <f t="shared" si="25"/>
        <v>17</v>
      </c>
      <c r="Y491" s="41">
        <f t="shared" si="27"/>
        <v>3.4</v>
      </c>
      <c r="Z491" s="33">
        <v>2</v>
      </c>
      <c r="AA491" s="28"/>
      <c r="AB491" s="28">
        <f>+COUNTIFS(Causales[Causal Homologada],Causales[[#This Row],[Causal Homologada]])</f>
        <v>37</v>
      </c>
      <c r="AC491" s="28"/>
      <c r="AD491" s="28">
        <f>+COUNTIFS(Causales[Causal Homologada],Causales[[#This Row],[Causal Homologada]],Causales[Ranking],1,Causales[Dinámica],Causales[[#This Row],[Dinámica]])</f>
        <v>3</v>
      </c>
      <c r="AE491" s="28">
        <f>+COUNTIFS(Causales[Causal Homologada],Causales[[#This Row],[Causal Homologada]],Causales[Ranking],2,Causales[Dinámica],Causales[[#This Row],[Dinámica]])</f>
        <v>11</v>
      </c>
      <c r="AF491" s="28">
        <f>+Causales[[#This Row],[Conteo Rank]]*1+Causales[[#This Row],[Conteo Rank2]]*0.5</f>
        <v>8.5</v>
      </c>
      <c r="AG491" s="28">
        <f>+Causales[[#This Row],[Conteo Rank 1+2]]*0.8+Causales[[#This Row],[Puntaje Total]]*0.2</f>
        <v>10.200000000000001</v>
      </c>
      <c r="AH491" s="28">
        <f>+_xlfn.PERCENTRANK.INC(Causales[Puntaje Ponderado],Causales[[#This Row],[Puntaje Ponderado]],3)</f>
        <v>0.48599999999999999</v>
      </c>
      <c r="AI491" s="49" t="str">
        <f>+VLOOKUP(M491,Homolgacion9[[Causal Homologada]:[Driver]],2,0)</f>
        <v>Manejo y uso insustentable de las tierras para producción agrícola</v>
      </c>
      <c r="AJ491" s="2" t="str">
        <f t="shared" si="26"/>
        <v>Media</v>
      </c>
    </row>
    <row r="492" spans="2:36" x14ac:dyDescent="0.2">
      <c r="B492" s="1" t="s">
        <v>47</v>
      </c>
      <c r="C492" s="1" t="s">
        <v>36</v>
      </c>
      <c r="D492" s="1" t="str">
        <f>+VLOOKUP(F492,'DIV REGIONAL'!$F$4:$H$37,2,0)</f>
        <v>SUROESTE</v>
      </c>
      <c r="E492" s="1" t="str">
        <f>+VLOOKUP(F492,'DIV REGIONAL'!$F$4:$H$37,3,0)</f>
        <v>V. VALDESIA</v>
      </c>
      <c r="F492" s="1" t="s">
        <v>263</v>
      </c>
      <c r="G492" s="2">
        <v>1</v>
      </c>
      <c r="H492" s="1" t="s">
        <v>59</v>
      </c>
      <c r="I492" s="46" t="s">
        <v>859</v>
      </c>
      <c r="J492" s="2">
        <v>5</v>
      </c>
      <c r="K492" s="1" t="s">
        <v>3</v>
      </c>
      <c r="L492" s="16" t="s">
        <v>60</v>
      </c>
      <c r="M492" s="10" t="str">
        <f>+VLOOKUP(L492,Homolgacion9[[Causal]:[Causal Homologada]],2,0)</f>
        <v>Ganadería Comercial</v>
      </c>
      <c r="N492" s="47" t="str">
        <f>+Causales[[#This Row],[Provincia]]&amp;Causales[[#This Row],[Dinámica]]&amp;Causales[[#This Row],[Causal Homologada]]</f>
        <v>San CristóbalDeforestaciónGanadería Comercial</v>
      </c>
      <c r="O492" s="24">
        <v>2</v>
      </c>
      <c r="P492" s="17">
        <v>4</v>
      </c>
      <c r="Q492" s="17">
        <v>3</v>
      </c>
      <c r="R492" s="17">
        <v>3</v>
      </c>
      <c r="S492" s="17">
        <v>3</v>
      </c>
      <c r="T492" s="17"/>
      <c r="U492" s="17"/>
      <c r="V492" s="17"/>
      <c r="W492" s="17"/>
      <c r="X492" s="17">
        <f t="shared" si="25"/>
        <v>15</v>
      </c>
      <c r="Y492" s="41">
        <f t="shared" si="27"/>
        <v>3</v>
      </c>
      <c r="Z492" s="33">
        <v>3</v>
      </c>
      <c r="AA492" s="28"/>
      <c r="AB492" s="28">
        <f>+COUNTIFS(Causales[Causal Homologada],Causales[[#This Row],[Causal Homologada]])</f>
        <v>28</v>
      </c>
      <c r="AC492" s="28"/>
      <c r="AD492" s="28">
        <f>+COUNTIFS(Causales[Causal Homologada],Causales[[#This Row],[Causal Homologada]],Causales[Ranking],1,Causales[Dinámica],Causales[[#This Row],[Dinámica]])</f>
        <v>11</v>
      </c>
      <c r="AE492" s="28">
        <f>+COUNTIFS(Causales[Causal Homologada],Causales[[#This Row],[Causal Homologada]],Causales[Ranking],2,Causales[Dinámica],Causales[[#This Row],[Dinámica]])</f>
        <v>3</v>
      </c>
      <c r="AF492" s="28">
        <f>+Causales[[#This Row],[Conteo Rank]]*1+Causales[[#This Row],[Conteo Rank2]]*0.5</f>
        <v>12.5</v>
      </c>
      <c r="AG492" s="28">
        <f>+Causales[[#This Row],[Conteo Rank 1+2]]*0.8+Causales[[#This Row],[Puntaje Total]]*0.2</f>
        <v>13</v>
      </c>
      <c r="AH492" s="28">
        <f>+_xlfn.PERCENTRANK.INC(Causales[Puntaje Ponderado],Causales[[#This Row],[Puntaje Ponderado]],3)</f>
        <v>0.72399999999999998</v>
      </c>
      <c r="AI492" s="49" t="str">
        <f>+VLOOKUP(M492,Homolgacion9[[Causal Homologada]:[Driver]],2,0)</f>
        <v>Manejo y uso insustentable de las tierras para producción ganadera</v>
      </c>
      <c r="AJ492" s="2" t="str">
        <f t="shared" si="26"/>
        <v>Alta</v>
      </c>
    </row>
    <row r="493" spans="2:36" x14ac:dyDescent="0.2">
      <c r="B493" s="1" t="s">
        <v>47</v>
      </c>
      <c r="C493" s="1" t="s">
        <v>36</v>
      </c>
      <c r="D493" s="1" t="str">
        <f>+VLOOKUP(F493,'DIV REGIONAL'!$F$4:$H$37,2,0)</f>
        <v>SUROESTE</v>
      </c>
      <c r="E493" s="1" t="str">
        <f>+VLOOKUP(F493,'DIV REGIONAL'!$F$4:$H$37,3,0)</f>
        <v>V. VALDESIA</v>
      </c>
      <c r="F493" s="1" t="s">
        <v>263</v>
      </c>
      <c r="G493" s="2">
        <v>1</v>
      </c>
      <c r="H493" s="1" t="s">
        <v>59</v>
      </c>
      <c r="I493" s="46" t="s">
        <v>859</v>
      </c>
      <c r="J493" s="2">
        <v>5</v>
      </c>
      <c r="K493" s="1" t="s">
        <v>3</v>
      </c>
      <c r="L493" s="16" t="s">
        <v>61</v>
      </c>
      <c r="M493" s="10" t="str">
        <f>+VLOOKUP(L493,Homolgacion9[[Causal]:[Causal Homologada]],2,0)</f>
        <v>Minería a cielo abierto</v>
      </c>
      <c r="N493" s="47" t="str">
        <f>+Causales[[#This Row],[Provincia]]&amp;Causales[[#This Row],[Dinámica]]&amp;Causales[[#This Row],[Causal Homologada]]</f>
        <v>San CristóbalDeforestaciónMinería a cielo abierto</v>
      </c>
      <c r="O493" s="24">
        <v>4</v>
      </c>
      <c r="P493" s="17">
        <v>5</v>
      </c>
      <c r="Q493" s="17">
        <v>3</v>
      </c>
      <c r="R493" s="17">
        <v>3</v>
      </c>
      <c r="S493" s="17">
        <v>3</v>
      </c>
      <c r="T493" s="17"/>
      <c r="U493" s="17"/>
      <c r="V493" s="17"/>
      <c r="W493" s="17"/>
      <c r="X493" s="17">
        <f t="shared" si="25"/>
        <v>18</v>
      </c>
      <c r="Y493" s="41">
        <f t="shared" si="27"/>
        <v>3.6</v>
      </c>
      <c r="Z493" s="33">
        <v>1</v>
      </c>
      <c r="AA493" s="28"/>
      <c r="AB493" s="28">
        <f>+COUNTIFS(Causales[Causal Homologada],Causales[[#This Row],[Causal Homologada]])</f>
        <v>24</v>
      </c>
      <c r="AC493" s="28"/>
      <c r="AD493" s="28">
        <f>+COUNTIFS(Causales[Causal Homologada],Causales[[#This Row],[Causal Homologada]],Causales[Ranking],1,Causales[Dinámica],Causales[[#This Row],[Dinámica]])</f>
        <v>4</v>
      </c>
      <c r="AE493" s="28">
        <f>+COUNTIFS(Causales[Causal Homologada],Causales[[#This Row],[Causal Homologada]],Causales[Ranking],2,Causales[Dinámica],Causales[[#This Row],[Dinámica]])</f>
        <v>3</v>
      </c>
      <c r="AF493" s="28">
        <f>+Causales[[#This Row],[Conteo Rank]]*1+Causales[[#This Row],[Conteo Rank2]]*0.5</f>
        <v>5.5</v>
      </c>
      <c r="AG493" s="28">
        <f>+Causales[[#This Row],[Conteo Rank 1+2]]*0.8+Causales[[#This Row],[Puntaje Total]]*0.2</f>
        <v>8</v>
      </c>
      <c r="AH493" s="28">
        <f>+_xlfn.PERCENTRANK.INC(Causales[Puntaje Ponderado],Causales[[#This Row],[Puntaje Ponderado]],3)</f>
        <v>0.36199999999999999</v>
      </c>
      <c r="AI493" s="49" t="str">
        <f>+VLOOKUP(M493,Homolgacion9[[Causal Homologada]:[Driver]],2,0)</f>
        <v>Minería a cielo abierto</v>
      </c>
      <c r="AJ493" s="2" t="str">
        <f t="shared" si="26"/>
        <v>Baja</v>
      </c>
    </row>
    <row r="494" spans="2:36" x14ac:dyDescent="0.2">
      <c r="B494" s="1" t="s">
        <v>47</v>
      </c>
      <c r="C494" s="1" t="s">
        <v>36</v>
      </c>
      <c r="D494" s="1" t="str">
        <f>+VLOOKUP(F494,'DIV REGIONAL'!$F$4:$H$37,2,0)</f>
        <v>SUROESTE</v>
      </c>
      <c r="E494" s="1" t="str">
        <f>+VLOOKUP(F494,'DIV REGIONAL'!$F$4:$H$37,3,0)</f>
        <v>V. VALDESIA</v>
      </c>
      <c r="F494" s="1" t="s">
        <v>263</v>
      </c>
      <c r="G494" s="2">
        <v>1</v>
      </c>
      <c r="H494" s="1" t="s">
        <v>59</v>
      </c>
      <c r="I494" s="46" t="s">
        <v>859</v>
      </c>
      <c r="J494" s="2">
        <v>5</v>
      </c>
      <c r="K494" s="1" t="s">
        <v>3</v>
      </c>
      <c r="L494" s="16" t="s">
        <v>124</v>
      </c>
      <c r="M494" s="10" t="str">
        <f>+VLOOKUP(L494,Homolgacion9[[Causal]:[Causal Homologada]],2,0)</f>
        <v>Incendios Alta Intensidad</v>
      </c>
      <c r="N494" s="47" t="str">
        <f>+Causales[[#This Row],[Provincia]]&amp;Causales[[#This Row],[Dinámica]]&amp;Causales[[#This Row],[Causal Homologada]]</f>
        <v>San CristóbalDeforestaciónIncendios Alta Intensidad</v>
      </c>
      <c r="O494" s="24">
        <v>2</v>
      </c>
      <c r="P494" s="17">
        <v>2</v>
      </c>
      <c r="Q494" s="17">
        <v>2</v>
      </c>
      <c r="R494" s="17">
        <v>2</v>
      </c>
      <c r="S494" s="17">
        <v>2</v>
      </c>
      <c r="T494" s="17"/>
      <c r="U494" s="17"/>
      <c r="V494" s="17"/>
      <c r="W494" s="17"/>
      <c r="X494" s="17">
        <f t="shared" si="25"/>
        <v>10</v>
      </c>
      <c r="Y494" s="41">
        <f t="shared" si="27"/>
        <v>2</v>
      </c>
      <c r="Z494" s="33">
        <v>5</v>
      </c>
      <c r="AA494" s="28"/>
      <c r="AB494" s="28">
        <f>+COUNTIFS(Causales[Causal Homologada],Causales[[#This Row],[Causal Homologada]])</f>
        <v>18</v>
      </c>
      <c r="AC494" s="28"/>
      <c r="AD494" s="28">
        <f>+COUNTIFS(Causales[Causal Homologada],Causales[[#This Row],[Causal Homologada]],Causales[Ranking],1,Causales[Dinámica],Causales[[#This Row],[Dinámica]])</f>
        <v>0</v>
      </c>
      <c r="AE494" s="28">
        <f>+COUNTIFS(Causales[Causal Homologada],Causales[[#This Row],[Causal Homologada]],Causales[Ranking],2,Causales[Dinámica],Causales[[#This Row],[Dinámica]])</f>
        <v>2</v>
      </c>
      <c r="AF494" s="28">
        <f>+Causales[[#This Row],[Conteo Rank]]*1+Causales[[#This Row],[Conteo Rank2]]*0.5</f>
        <v>1</v>
      </c>
      <c r="AG494" s="28">
        <f>+Causales[[#This Row],[Conteo Rank 1+2]]*0.8+Causales[[#This Row],[Puntaje Total]]*0.2</f>
        <v>2.8</v>
      </c>
      <c r="AH494" s="28">
        <f>+_xlfn.PERCENTRANK.INC(Causales[Puntaje Ponderado],Causales[[#This Row],[Puntaje Ponderado]],3)</f>
        <v>6.3E-2</v>
      </c>
      <c r="AI494" s="49" t="str">
        <f>+VLOOKUP(M494,Homolgacion9[[Causal Homologada]:[Driver]],2,0)</f>
        <v>Incendios Forestales</v>
      </c>
      <c r="AJ494" s="2" t="str">
        <f t="shared" si="26"/>
        <v>Muy Baja</v>
      </c>
    </row>
    <row r="495" spans="2:36" x14ac:dyDescent="0.2">
      <c r="B495" s="1" t="s">
        <v>47</v>
      </c>
      <c r="C495" s="1" t="s">
        <v>36</v>
      </c>
      <c r="D495" s="1" t="str">
        <f>+VLOOKUP(F495,'DIV REGIONAL'!$F$4:$H$37,2,0)</f>
        <v>SUROESTE</v>
      </c>
      <c r="E495" s="1" t="str">
        <f>+VLOOKUP(F495,'DIV REGIONAL'!$F$4:$H$37,3,0)</f>
        <v>V. VALDESIA</v>
      </c>
      <c r="F495" s="1" t="s">
        <v>263</v>
      </c>
      <c r="G495" s="2">
        <v>1</v>
      </c>
      <c r="H495" s="1" t="s">
        <v>59</v>
      </c>
      <c r="I495" s="46" t="s">
        <v>859</v>
      </c>
      <c r="J495" s="2">
        <v>5</v>
      </c>
      <c r="K495" s="1" t="s">
        <v>15</v>
      </c>
      <c r="L495" s="16" t="s">
        <v>154</v>
      </c>
      <c r="M495" s="10" t="str">
        <f>+VLOOKUP(L495,Homolgacion9[[Causal]:[Causal Homologada]],2,0)</f>
        <v>Dinámica Migratoria</v>
      </c>
      <c r="N495" s="47" t="str">
        <f>+Causales[[#This Row],[Provincia]]&amp;Causales[[#This Row],[Dinámica]]&amp;Causales[[#This Row],[Causal Homologada]]</f>
        <v>San CristóbalCausas IndirectasDinámica Migratoria</v>
      </c>
      <c r="O495" s="24">
        <v>4</v>
      </c>
      <c r="P495" s="17">
        <v>4</v>
      </c>
      <c r="Q495" s="17">
        <v>2</v>
      </c>
      <c r="R495" s="17">
        <v>2</v>
      </c>
      <c r="S495" s="17">
        <v>2</v>
      </c>
      <c r="T495" s="17"/>
      <c r="U495" s="17"/>
      <c r="V495" s="17"/>
      <c r="W495" s="17"/>
      <c r="X495" s="17">
        <f t="shared" si="25"/>
        <v>14</v>
      </c>
      <c r="Y495" s="41">
        <f t="shared" si="27"/>
        <v>2.8</v>
      </c>
      <c r="Z495" s="33">
        <v>4</v>
      </c>
      <c r="AA495" s="28"/>
      <c r="AB495" s="28">
        <f>+COUNTIFS(Causales[Causal Homologada],Causales[[#This Row],[Causal Homologada]])</f>
        <v>21</v>
      </c>
      <c r="AC495" s="28"/>
      <c r="AD495" s="28">
        <f>+COUNTIFS(Causales[Causal Homologada],Causales[[#This Row],[Causal Homologada]],Causales[Ranking],1,Causales[Dinámica],Causales[[#This Row],[Dinámica]])</f>
        <v>6</v>
      </c>
      <c r="AE495" s="28">
        <f>+COUNTIFS(Causales[Causal Homologada],Causales[[#This Row],[Causal Homologada]],Causales[Ranking],2,Causales[Dinámica],Causales[[#This Row],[Dinámica]])</f>
        <v>3</v>
      </c>
      <c r="AF495" s="28">
        <f>+Causales[[#This Row],[Conteo Rank]]*1+Causales[[#This Row],[Conteo Rank2]]*0.5</f>
        <v>7.5</v>
      </c>
      <c r="AG495" s="28">
        <f>+Causales[[#This Row],[Conteo Rank 1+2]]*0.8+Causales[[#This Row],[Puntaje Total]]*0.2</f>
        <v>8.8000000000000007</v>
      </c>
      <c r="AH495" s="28">
        <f>+_xlfn.PERCENTRANK.INC(Causales[Puntaje Ponderado],Causales[[#This Row],[Puntaje Ponderado]],3)</f>
        <v>0.40799999999999997</v>
      </c>
      <c r="AI495" s="49" t="str">
        <f>+VLOOKUP(M495,Homolgacion9[[Causal Homologada]:[Driver]],2,0)</f>
        <v>Insidencia sobre los Recursos Forestales debido a la elevada migración ilegal de origen internacional</v>
      </c>
      <c r="AJ495" s="2" t="str">
        <f t="shared" si="26"/>
        <v>Media</v>
      </c>
    </row>
    <row r="496" spans="2:36" x14ac:dyDescent="0.2">
      <c r="B496" s="1" t="s">
        <v>47</v>
      </c>
      <c r="C496" s="1" t="s">
        <v>36</v>
      </c>
      <c r="D496" s="1" t="str">
        <f>+VLOOKUP(F496,'DIV REGIONAL'!$F$4:$H$37,2,0)</f>
        <v>SUROESTE</v>
      </c>
      <c r="E496" s="1" t="str">
        <f>+VLOOKUP(F496,'DIV REGIONAL'!$F$4:$H$37,3,0)</f>
        <v>V. VALDESIA</v>
      </c>
      <c r="F496" s="1" t="s">
        <v>263</v>
      </c>
      <c r="G496" s="2">
        <v>1</v>
      </c>
      <c r="H496" s="1" t="s">
        <v>59</v>
      </c>
      <c r="I496" s="46" t="s">
        <v>859</v>
      </c>
      <c r="J496" s="2">
        <v>5</v>
      </c>
      <c r="K496" s="1" t="s">
        <v>10</v>
      </c>
      <c r="L496" s="1" t="s">
        <v>14</v>
      </c>
      <c r="M496" s="10" t="str">
        <f>+VLOOKUP(L496,Homolgacion9[[Causal]:[Causal Homologada]],2,0)</f>
        <v>Planes de Manejo mal gestionados/mal ejecutados</v>
      </c>
      <c r="N496" s="47" t="str">
        <f>+Causales[[#This Row],[Provincia]]&amp;Causales[[#This Row],[Dinámica]]&amp;Causales[[#This Row],[Causal Homologada]]</f>
        <v>San CristóbalDegradaciónPlanes de Manejo mal gestionados/mal ejecutados</v>
      </c>
      <c r="O496" s="14">
        <v>1</v>
      </c>
      <c r="P496" s="8">
        <v>2</v>
      </c>
      <c r="Q496" s="8">
        <v>3</v>
      </c>
      <c r="R496" s="8">
        <v>3</v>
      </c>
      <c r="S496" s="8">
        <v>3</v>
      </c>
      <c r="T496" s="8"/>
      <c r="U496" s="8"/>
      <c r="V496" s="8"/>
      <c r="W496" s="8"/>
      <c r="X496" s="8">
        <f t="shared" si="25"/>
        <v>12</v>
      </c>
      <c r="Y496" s="39">
        <f t="shared" si="27"/>
        <v>2.4</v>
      </c>
      <c r="Z496" s="34">
        <v>5</v>
      </c>
      <c r="AA496" s="28"/>
      <c r="AB496" s="28">
        <f>+COUNTIFS(Causales[Causal Homologada],Causales[[#This Row],[Causal Homologada]])</f>
        <v>33</v>
      </c>
      <c r="AC496" s="28"/>
      <c r="AD496" s="28">
        <f>+COUNTIFS(Causales[Causal Homologada],Causales[[#This Row],[Causal Homologada]],Causales[Ranking],1,Causales[Dinámica],Causales[[#This Row],[Dinámica]])</f>
        <v>9</v>
      </c>
      <c r="AE496" s="28">
        <f>+COUNTIFS(Causales[Causal Homologada],Causales[[#This Row],[Causal Homologada]],Causales[Ranking],2,Causales[Dinámica],Causales[[#This Row],[Dinámica]])</f>
        <v>4</v>
      </c>
      <c r="AF496" s="28">
        <f>+Causales[[#This Row],[Conteo Rank]]*1+Causales[[#This Row],[Conteo Rank2]]*0.5</f>
        <v>11</v>
      </c>
      <c r="AG496" s="28">
        <f>+Causales[[#This Row],[Conteo Rank 1+2]]*0.8+Causales[[#This Row],[Puntaje Total]]*0.2</f>
        <v>11.200000000000001</v>
      </c>
      <c r="AH496" s="28">
        <f>+_xlfn.PERCENTRANK.INC(Causales[Puntaje Ponderado],Causales[[#This Row],[Puntaje Ponderado]],3)</f>
        <v>0.56299999999999994</v>
      </c>
      <c r="AI496" s="49" t="str">
        <f>+VLOOKUP(M496,Homolgacion9[[Causal Homologada]:[Driver]],2,0)</f>
        <v>Manejo y uso insustentable de las tierras forestales</v>
      </c>
      <c r="AJ496" s="2" t="str">
        <f t="shared" si="26"/>
        <v>Media</v>
      </c>
    </row>
    <row r="497" spans="2:36" x14ac:dyDescent="0.2">
      <c r="B497" s="1" t="s">
        <v>47</v>
      </c>
      <c r="C497" s="1" t="s">
        <v>36</v>
      </c>
      <c r="D497" s="1" t="str">
        <f>+VLOOKUP(F497,'DIV REGIONAL'!$F$4:$H$37,2,0)</f>
        <v>SUROESTE</v>
      </c>
      <c r="E497" s="1" t="str">
        <f>+VLOOKUP(F497,'DIV REGIONAL'!$F$4:$H$37,3,0)</f>
        <v>V. VALDESIA</v>
      </c>
      <c r="F497" s="1" t="s">
        <v>263</v>
      </c>
      <c r="G497" s="2">
        <v>1</v>
      </c>
      <c r="H497" s="1" t="s">
        <v>59</v>
      </c>
      <c r="I497" s="46" t="s">
        <v>859</v>
      </c>
      <c r="J497" s="2">
        <v>5</v>
      </c>
      <c r="K497" s="1" t="s">
        <v>10</v>
      </c>
      <c r="L497" s="1" t="s">
        <v>11</v>
      </c>
      <c r="M497" s="10" t="str">
        <f>+VLOOKUP(L497,Homolgacion9[[Causal]:[Causal Homologada]],2,0)</f>
        <v>Incendios Mediana y Baja Intensidad</v>
      </c>
      <c r="N497" s="47" t="str">
        <f>+Causales[[#This Row],[Provincia]]&amp;Causales[[#This Row],[Dinámica]]&amp;Causales[[#This Row],[Causal Homologada]]</f>
        <v>San CristóbalDegradaciónIncendios Mediana y Baja Intensidad</v>
      </c>
      <c r="O497" s="14">
        <v>1</v>
      </c>
      <c r="P497" s="8">
        <v>3</v>
      </c>
      <c r="Q497" s="8">
        <v>2</v>
      </c>
      <c r="R497" s="8">
        <v>2</v>
      </c>
      <c r="S497" s="8">
        <v>2</v>
      </c>
      <c r="T497" s="8"/>
      <c r="U497" s="8"/>
      <c r="V497" s="8"/>
      <c r="W497" s="8"/>
      <c r="X497" s="8">
        <f t="shared" si="25"/>
        <v>10</v>
      </c>
      <c r="Y497" s="39">
        <f t="shared" si="27"/>
        <v>2</v>
      </c>
      <c r="Z497" s="34">
        <v>6</v>
      </c>
      <c r="AA497" s="28"/>
      <c r="AB497" s="28">
        <f>+COUNTIFS(Causales[Causal Homologada],Causales[[#This Row],[Causal Homologada]])</f>
        <v>30</v>
      </c>
      <c r="AC497" s="28"/>
      <c r="AD497" s="28">
        <f>+COUNTIFS(Causales[Causal Homologada],Causales[[#This Row],[Causal Homologada]],Causales[Ranking],1,Causales[Dinámica],Causales[[#This Row],[Dinámica]])</f>
        <v>1</v>
      </c>
      <c r="AE497" s="28">
        <f>+COUNTIFS(Causales[Causal Homologada],Causales[[#This Row],[Causal Homologada]],Causales[Ranking],2,Causales[Dinámica],Causales[[#This Row],[Dinámica]])</f>
        <v>7</v>
      </c>
      <c r="AF497" s="28">
        <f>+Causales[[#This Row],[Conteo Rank]]*1+Causales[[#This Row],[Conteo Rank2]]*0.5</f>
        <v>4.5</v>
      </c>
      <c r="AG497" s="28">
        <f>+Causales[[#This Row],[Conteo Rank 1+2]]*0.8+Causales[[#This Row],[Puntaje Total]]*0.2</f>
        <v>5.6</v>
      </c>
      <c r="AH497" s="28">
        <f>+_xlfn.PERCENTRANK.INC(Causales[Puntaje Ponderado],Causales[[#This Row],[Puntaje Ponderado]],3)</f>
        <v>0.23599999999999999</v>
      </c>
      <c r="AI497" s="49" t="str">
        <f>+VLOOKUP(M497,Homolgacion9[[Causal Homologada]:[Driver]],2,0)</f>
        <v>Incendios Forestales</v>
      </c>
      <c r="AJ497" s="2" t="str">
        <f t="shared" si="26"/>
        <v>Baja</v>
      </c>
    </row>
    <row r="498" spans="2:36" x14ac:dyDescent="0.2">
      <c r="B498" s="1" t="s">
        <v>47</v>
      </c>
      <c r="C498" s="1" t="s">
        <v>36</v>
      </c>
      <c r="D498" s="1" t="str">
        <f>+VLOOKUP(F498,'DIV REGIONAL'!$F$4:$H$37,2,0)</f>
        <v>SUROESTE</v>
      </c>
      <c r="E498" s="1" t="str">
        <f>+VLOOKUP(F498,'DIV REGIONAL'!$F$4:$H$37,3,0)</f>
        <v>V. VALDESIA</v>
      </c>
      <c r="F498" s="1" t="s">
        <v>263</v>
      </c>
      <c r="G498" s="2">
        <v>1</v>
      </c>
      <c r="H498" s="1" t="s">
        <v>59</v>
      </c>
      <c r="I498" s="46" t="s">
        <v>859</v>
      </c>
      <c r="J498" s="2">
        <v>5</v>
      </c>
      <c r="K498" s="1" t="s">
        <v>10</v>
      </c>
      <c r="L498" s="1" t="s">
        <v>12</v>
      </c>
      <c r="M498" s="10" t="str">
        <f>+VLOOKUP(L498,Homolgacion9[[Causal]:[Causal Homologada]],2,0)</f>
        <v>Pastoreo de ganado en bosques</v>
      </c>
      <c r="N498" s="47" t="str">
        <f>+Causales[[#This Row],[Provincia]]&amp;Causales[[#This Row],[Dinámica]]&amp;Causales[[#This Row],[Causal Homologada]]</f>
        <v>San CristóbalDegradaciónPastoreo de ganado en bosques</v>
      </c>
      <c r="O498" s="14">
        <v>3</v>
      </c>
      <c r="P498" s="8">
        <v>4</v>
      </c>
      <c r="Q498" s="8">
        <v>3</v>
      </c>
      <c r="R498" s="8">
        <v>3</v>
      </c>
      <c r="S498" s="8">
        <v>2</v>
      </c>
      <c r="T498" s="8"/>
      <c r="U498" s="8"/>
      <c r="V498" s="8"/>
      <c r="W498" s="8"/>
      <c r="X498" s="8">
        <f t="shared" si="25"/>
        <v>15</v>
      </c>
      <c r="Y498" s="39">
        <f t="shared" si="27"/>
        <v>3</v>
      </c>
      <c r="Z498" s="34">
        <v>3</v>
      </c>
      <c r="AA498" s="28"/>
      <c r="AB498" s="28">
        <f>+COUNTIFS(Causales[Causal Homologada],Causales[[#This Row],[Causal Homologada]])</f>
        <v>29</v>
      </c>
      <c r="AC498" s="28"/>
      <c r="AD498" s="28">
        <f>+COUNTIFS(Causales[Causal Homologada],Causales[[#This Row],[Causal Homologada]],Causales[Ranking],1,Causales[Dinámica],Causales[[#This Row],[Dinámica]])</f>
        <v>11</v>
      </c>
      <c r="AE498" s="28">
        <f>+COUNTIFS(Causales[Causal Homologada],Causales[[#This Row],[Causal Homologada]],Causales[Ranking],2,Causales[Dinámica],Causales[[#This Row],[Dinámica]])</f>
        <v>8</v>
      </c>
      <c r="AF498" s="28">
        <f>+Causales[[#This Row],[Conteo Rank]]*1+Causales[[#This Row],[Conteo Rank2]]*0.5</f>
        <v>15</v>
      </c>
      <c r="AG498" s="28">
        <f>+Causales[[#This Row],[Conteo Rank 1+2]]*0.8+Causales[[#This Row],[Puntaje Total]]*0.2</f>
        <v>15</v>
      </c>
      <c r="AH498" s="28">
        <f>+_xlfn.PERCENTRANK.INC(Causales[Puntaje Ponderado],Causales[[#This Row],[Puntaje Ponderado]],3)</f>
        <v>0.91900000000000004</v>
      </c>
      <c r="AI498" s="49" t="str">
        <f>+VLOOKUP(M498,Homolgacion9[[Causal Homologada]:[Driver]],2,0)</f>
        <v>Manejo y uso insustentable de las tierras para producción ganadera</v>
      </c>
      <c r="AJ498" s="2" t="str">
        <f t="shared" si="26"/>
        <v>Muy Alta</v>
      </c>
    </row>
    <row r="499" spans="2:36" x14ac:dyDescent="0.2">
      <c r="B499" s="1" t="s">
        <v>47</v>
      </c>
      <c r="C499" s="1" t="s">
        <v>36</v>
      </c>
      <c r="D499" s="1" t="str">
        <f>+VLOOKUP(F499,'DIV REGIONAL'!$F$4:$H$37,2,0)</f>
        <v>SUROESTE</v>
      </c>
      <c r="E499" s="1" t="str">
        <f>+VLOOKUP(F499,'DIV REGIONAL'!$F$4:$H$37,3,0)</f>
        <v>V. VALDESIA</v>
      </c>
      <c r="F499" s="1" t="s">
        <v>263</v>
      </c>
      <c r="G499" s="2">
        <v>1</v>
      </c>
      <c r="H499" s="1" t="s">
        <v>59</v>
      </c>
      <c r="I499" s="46" t="s">
        <v>859</v>
      </c>
      <c r="J499" s="2">
        <v>5</v>
      </c>
      <c r="K499" s="1" t="s">
        <v>10</v>
      </c>
      <c r="L499" s="1" t="s">
        <v>13</v>
      </c>
      <c r="M499" s="10" t="str">
        <f>+VLOOKUP(L499,Homolgacion9[[Causal]:[Causal Homologada]],2,0)</f>
        <v>Extracción de Madera Leña/Carbón</v>
      </c>
      <c r="N499" s="47" t="str">
        <f>+Causales[[#This Row],[Provincia]]&amp;Causales[[#This Row],[Dinámica]]&amp;Causales[[#This Row],[Causal Homologada]]</f>
        <v>San CristóbalDegradaciónExtracción de Madera Leña/Carbón</v>
      </c>
      <c r="O499" s="14">
        <v>4</v>
      </c>
      <c r="P499" s="8">
        <v>3</v>
      </c>
      <c r="Q499" s="8">
        <v>3</v>
      </c>
      <c r="R499" s="8">
        <v>3</v>
      </c>
      <c r="S499" s="8">
        <v>3</v>
      </c>
      <c r="T499" s="8"/>
      <c r="U499" s="8"/>
      <c r="V499" s="8"/>
      <c r="W499" s="8"/>
      <c r="X499" s="8">
        <f t="shared" si="25"/>
        <v>16</v>
      </c>
      <c r="Y499" s="39">
        <f t="shared" si="27"/>
        <v>3.2</v>
      </c>
      <c r="Z499" s="34">
        <v>2</v>
      </c>
      <c r="AA499" s="28"/>
      <c r="AB499" s="28">
        <f>+COUNTIFS(Causales[Causal Homologada],Causales[[#This Row],[Causal Homologada]])</f>
        <v>31</v>
      </c>
      <c r="AC499" s="28"/>
      <c r="AD499" s="28">
        <f>+COUNTIFS(Causales[Causal Homologada],Causales[[#This Row],[Causal Homologada]],Causales[Ranking],1,Causales[Dinámica],Causales[[#This Row],[Dinámica]])</f>
        <v>10</v>
      </c>
      <c r="AE499" s="28">
        <f>+COUNTIFS(Causales[Causal Homologada],Causales[[#This Row],[Causal Homologada]],Causales[Ranking],2,Causales[Dinámica],Causales[[#This Row],[Dinámica]])</f>
        <v>9</v>
      </c>
      <c r="AF499" s="28">
        <f>+Causales[[#This Row],[Conteo Rank]]*1+Causales[[#This Row],[Conteo Rank2]]*0.5</f>
        <v>14.5</v>
      </c>
      <c r="AG499" s="28">
        <f>+Causales[[#This Row],[Conteo Rank 1+2]]*0.8+Causales[[#This Row],[Puntaje Total]]*0.2</f>
        <v>14.8</v>
      </c>
      <c r="AH499" s="28">
        <f>+_xlfn.PERCENTRANK.INC(Causales[Puntaje Ponderado],Causales[[#This Row],[Puntaje Ponderado]],3)</f>
        <v>0.90100000000000002</v>
      </c>
      <c r="AI499" s="49" t="str">
        <f>+VLOOKUP(M499,Homolgacion9[[Causal Homologada]:[Driver]],2,0)</f>
        <v>Manejo y uso insustentable de las tierras forestales</v>
      </c>
      <c r="AJ499" s="2" t="str">
        <f t="shared" si="26"/>
        <v>Muy Alta</v>
      </c>
    </row>
    <row r="500" spans="2:36" x14ac:dyDescent="0.2">
      <c r="B500" s="1" t="s">
        <v>47</v>
      </c>
      <c r="C500" s="1" t="s">
        <v>36</v>
      </c>
      <c r="D500" s="1" t="str">
        <f>+VLOOKUP(F500,'DIV REGIONAL'!$F$4:$H$37,2,0)</f>
        <v>SUROESTE</v>
      </c>
      <c r="E500" s="1" t="str">
        <f>+VLOOKUP(F500,'DIV REGIONAL'!$F$4:$H$37,3,0)</f>
        <v>V. VALDESIA</v>
      </c>
      <c r="F500" s="1" t="s">
        <v>263</v>
      </c>
      <c r="G500" s="2">
        <v>1</v>
      </c>
      <c r="H500" s="1" t="s">
        <v>59</v>
      </c>
      <c r="I500" s="46" t="s">
        <v>859</v>
      </c>
      <c r="J500" s="2">
        <v>5</v>
      </c>
      <c r="K500" s="1" t="s">
        <v>10</v>
      </c>
      <c r="L500" s="1" t="s">
        <v>155</v>
      </c>
      <c r="M500" s="10" t="str">
        <f>+VLOOKUP(L500,Homolgacion9[[Causal]:[Causal Homologada]],2,0)</f>
        <v>desastres Naturales</v>
      </c>
      <c r="N500" s="47" t="str">
        <f>+Causales[[#This Row],[Provincia]]&amp;Causales[[#This Row],[Dinámica]]&amp;Causales[[#This Row],[Causal Homologada]]</f>
        <v>San CristóbalDegradacióndesastres Naturales</v>
      </c>
      <c r="O500" s="14">
        <v>2</v>
      </c>
      <c r="P500" s="8">
        <v>2</v>
      </c>
      <c r="Q500" s="8">
        <v>3</v>
      </c>
      <c r="R500" s="8">
        <v>3</v>
      </c>
      <c r="S500" s="8">
        <v>3</v>
      </c>
      <c r="T500" s="8"/>
      <c r="U500" s="8"/>
      <c r="V500" s="8"/>
      <c r="W500" s="8"/>
      <c r="X500" s="8">
        <f t="shared" si="25"/>
        <v>13</v>
      </c>
      <c r="Y500" s="39">
        <f t="shared" si="27"/>
        <v>2.6</v>
      </c>
      <c r="Z500" s="34">
        <v>4</v>
      </c>
      <c r="AA500" s="28"/>
      <c r="AB500" s="28">
        <f>+COUNTIFS(Causales[Causal Homologada],Causales[[#This Row],[Causal Homologada]])</f>
        <v>15</v>
      </c>
      <c r="AC500" s="28"/>
      <c r="AD500" s="28">
        <f>+COUNTIFS(Causales[Causal Homologada],Causales[[#This Row],[Causal Homologada]],Causales[Ranking],1,Causales[Dinámica],Causales[[#This Row],[Dinámica]])</f>
        <v>2</v>
      </c>
      <c r="AE500" s="28">
        <f>+COUNTIFS(Causales[Causal Homologada],Causales[[#This Row],[Causal Homologada]],Causales[Ranking],2,Causales[Dinámica],Causales[[#This Row],[Dinámica]])</f>
        <v>1</v>
      </c>
      <c r="AF500" s="28">
        <f>+Causales[[#This Row],[Conteo Rank]]*1+Causales[[#This Row],[Conteo Rank2]]*0.5</f>
        <v>2.5</v>
      </c>
      <c r="AG500" s="28">
        <f>+Causales[[#This Row],[Conteo Rank 1+2]]*0.8+Causales[[#This Row],[Puntaje Total]]*0.2</f>
        <v>4.5999999999999996</v>
      </c>
      <c r="AH500" s="28">
        <f>+_xlfn.PERCENTRANK.INC(Causales[Puntaje Ponderado],Causales[[#This Row],[Puntaje Ponderado]],3)</f>
        <v>0.16700000000000001</v>
      </c>
      <c r="AI500" s="49" t="str">
        <f>+VLOOKUP(M500,Homolgacion9[[Causal Homologada]:[Driver]],2,0)</f>
        <v>Desastres Naturales: Huracanes, sequía y deslizamientos</v>
      </c>
      <c r="AJ500" s="2" t="str">
        <f t="shared" si="26"/>
        <v>Muy Baja</v>
      </c>
    </row>
    <row r="501" spans="2:36" x14ac:dyDescent="0.2">
      <c r="B501" s="1" t="s">
        <v>47</v>
      </c>
      <c r="C501" s="1" t="s">
        <v>36</v>
      </c>
      <c r="D501" s="1" t="str">
        <f>+VLOOKUP(F501,'DIV REGIONAL'!$F$4:$H$37,2,0)</f>
        <v>SUROESTE</v>
      </c>
      <c r="E501" s="1" t="str">
        <f>+VLOOKUP(F501,'DIV REGIONAL'!$F$4:$H$37,3,0)</f>
        <v>V. VALDESIA</v>
      </c>
      <c r="F501" s="1" t="s">
        <v>263</v>
      </c>
      <c r="G501" s="2">
        <v>1</v>
      </c>
      <c r="H501" s="1" t="s">
        <v>59</v>
      </c>
      <c r="I501" s="46" t="s">
        <v>859</v>
      </c>
      <c r="J501" s="2">
        <v>5</v>
      </c>
      <c r="K501" s="1" t="s">
        <v>10</v>
      </c>
      <c r="L501" s="1" t="s">
        <v>156</v>
      </c>
      <c r="M501" s="10" t="str">
        <f>+VLOOKUP(L501,Homolgacion9[[Causal]:[Causal Homologada]],2,0)</f>
        <v>Introducción Especies Exóticas/Invasoras</v>
      </c>
      <c r="N501" s="47" t="str">
        <f>+Causales[[#This Row],[Provincia]]&amp;Causales[[#This Row],[Dinámica]]&amp;Causales[[#This Row],[Causal Homologada]]</f>
        <v>San CristóbalDegradaciónIntroducción Especies Exóticas/Invasoras</v>
      </c>
      <c r="O501" s="14">
        <v>2</v>
      </c>
      <c r="P501" s="8">
        <v>3</v>
      </c>
      <c r="Q501" s="8">
        <v>3</v>
      </c>
      <c r="R501" s="8">
        <v>4</v>
      </c>
      <c r="S501" s="8">
        <v>4</v>
      </c>
      <c r="T501" s="8"/>
      <c r="U501" s="8"/>
      <c r="V501" s="8"/>
      <c r="W501" s="8"/>
      <c r="X501" s="8">
        <f t="shared" si="25"/>
        <v>16</v>
      </c>
      <c r="Y501" s="39">
        <f t="shared" si="27"/>
        <v>3.2</v>
      </c>
      <c r="Z501" s="34">
        <v>2</v>
      </c>
      <c r="AA501" s="28"/>
      <c r="AB501" s="28">
        <f>+COUNTIFS(Causales[Causal Homologada],Causales[[#This Row],[Causal Homologada]])</f>
        <v>18</v>
      </c>
      <c r="AC501" s="28"/>
      <c r="AD501" s="28">
        <f>+COUNTIFS(Causales[Causal Homologada],Causales[[#This Row],[Causal Homologada]],Causales[Ranking],1,Causales[Dinámica],Causales[[#This Row],[Dinámica]])</f>
        <v>2</v>
      </c>
      <c r="AE501" s="28">
        <f>+COUNTIFS(Causales[Causal Homologada],Causales[[#This Row],[Causal Homologada]],Causales[Ranking],2,Causales[Dinámica],Causales[[#This Row],[Dinámica]])</f>
        <v>4</v>
      </c>
      <c r="AF501" s="28">
        <f>+Causales[[#This Row],[Conteo Rank]]*1+Causales[[#This Row],[Conteo Rank2]]*0.5</f>
        <v>4</v>
      </c>
      <c r="AG501" s="28">
        <f>+Causales[[#This Row],[Conteo Rank 1+2]]*0.8+Causales[[#This Row],[Puntaje Total]]*0.2</f>
        <v>6.4</v>
      </c>
      <c r="AH501" s="28">
        <f>+_xlfn.PERCENTRANK.INC(Causales[Puntaje Ponderado],Causales[[#This Row],[Puntaje Ponderado]],3)</f>
        <v>0.28799999999999998</v>
      </c>
      <c r="AI501" s="49" t="str">
        <f>+VLOOKUP(M501,Homolgacion9[[Causal Homologada]:[Driver]],2,0)</f>
        <v>Plagas, enfermedades en introducción de especies invasoras exóticas</v>
      </c>
      <c r="AJ501" s="2" t="str">
        <f t="shared" si="26"/>
        <v>Baja</v>
      </c>
    </row>
    <row r="502" spans="2:36" x14ac:dyDescent="0.2">
      <c r="B502" s="1" t="s">
        <v>47</v>
      </c>
      <c r="C502" s="1" t="s">
        <v>36</v>
      </c>
      <c r="D502" s="1" t="str">
        <f>+VLOOKUP(F502,'DIV REGIONAL'!$F$4:$H$37,2,0)</f>
        <v>SUROESTE</v>
      </c>
      <c r="E502" s="1" t="str">
        <f>+VLOOKUP(F502,'DIV REGIONAL'!$F$4:$H$37,3,0)</f>
        <v>V. VALDESIA</v>
      </c>
      <c r="F502" s="1" t="s">
        <v>263</v>
      </c>
      <c r="G502" s="2">
        <v>1</v>
      </c>
      <c r="H502" s="1" t="s">
        <v>59</v>
      </c>
      <c r="I502" s="46" t="s">
        <v>859</v>
      </c>
      <c r="J502" s="2">
        <v>5</v>
      </c>
      <c r="K502" s="1" t="s">
        <v>10</v>
      </c>
      <c r="L502" s="1" t="s">
        <v>157</v>
      </c>
      <c r="M502" s="10" t="str">
        <f>+VLOOKUP(L502,Homolgacion9[[Causal]:[Causal Homologada]],2,0)</f>
        <v>Planes de Manejo mal gestionados/mal ejecutados</v>
      </c>
      <c r="N502" s="47" t="str">
        <f>+Causales[[#This Row],[Provincia]]&amp;Causales[[#This Row],[Dinámica]]&amp;Causales[[#This Row],[Causal Homologada]]</f>
        <v>San CristóbalDegradaciónPlanes de Manejo mal gestionados/mal ejecutados</v>
      </c>
      <c r="O502" s="14">
        <v>4</v>
      </c>
      <c r="P502" s="8">
        <v>4</v>
      </c>
      <c r="Q502" s="8">
        <v>3</v>
      </c>
      <c r="R502" s="8">
        <v>3</v>
      </c>
      <c r="S502" s="8">
        <v>3</v>
      </c>
      <c r="T502" s="8"/>
      <c r="U502" s="8"/>
      <c r="V502" s="8"/>
      <c r="W502" s="8"/>
      <c r="X502" s="8">
        <f t="shared" si="25"/>
        <v>17</v>
      </c>
      <c r="Y502" s="39">
        <f t="shared" si="27"/>
        <v>3.4</v>
      </c>
      <c r="Z502" s="34">
        <v>1</v>
      </c>
      <c r="AA502" s="28"/>
      <c r="AB502" s="28">
        <f>+COUNTIFS(Causales[Causal Homologada],Causales[[#This Row],[Causal Homologada]])</f>
        <v>33</v>
      </c>
      <c r="AC502" s="28"/>
      <c r="AD502" s="28">
        <f>+COUNTIFS(Causales[Causal Homologada],Causales[[#This Row],[Causal Homologada]],Causales[Ranking],1,Causales[Dinámica],Causales[[#This Row],[Dinámica]])</f>
        <v>9</v>
      </c>
      <c r="AE502" s="28">
        <f>+COUNTIFS(Causales[Causal Homologada],Causales[[#This Row],[Causal Homologada]],Causales[Ranking],2,Causales[Dinámica],Causales[[#This Row],[Dinámica]])</f>
        <v>4</v>
      </c>
      <c r="AF502" s="28">
        <f>+Causales[[#This Row],[Conteo Rank]]*1+Causales[[#This Row],[Conteo Rank2]]*0.5</f>
        <v>11</v>
      </c>
      <c r="AG502" s="28">
        <f>+Causales[[#This Row],[Conteo Rank 1+2]]*0.8+Causales[[#This Row],[Puntaje Total]]*0.2</f>
        <v>12.200000000000001</v>
      </c>
      <c r="AH502" s="28">
        <f>+_xlfn.PERCENTRANK.INC(Causales[Puntaje Ponderado],Causales[[#This Row],[Puntaje Ponderado]],3)</f>
        <v>0.64900000000000002</v>
      </c>
      <c r="AI502" s="49" t="str">
        <f>+VLOOKUP(M502,Homolgacion9[[Causal Homologada]:[Driver]],2,0)</f>
        <v>Manejo y uso insustentable de las tierras forestales</v>
      </c>
      <c r="AJ502" s="2" t="str">
        <f t="shared" si="26"/>
        <v>Alta</v>
      </c>
    </row>
    <row r="503" spans="2:36" x14ac:dyDescent="0.2">
      <c r="B503" s="1" t="s">
        <v>47</v>
      </c>
      <c r="C503" s="1" t="s">
        <v>36</v>
      </c>
      <c r="D503" s="1" t="str">
        <f>+VLOOKUP(F503,'DIV REGIONAL'!$F$4:$H$37,2,0)</f>
        <v>SUROESTE</v>
      </c>
      <c r="E503" s="1" t="str">
        <f>+VLOOKUP(F503,'DIV REGIONAL'!$F$4:$H$37,3,0)</f>
        <v>V. VALDESIA</v>
      </c>
      <c r="F503" s="1" t="s">
        <v>263</v>
      </c>
      <c r="G503" s="2">
        <v>1</v>
      </c>
      <c r="H503" s="1" t="s">
        <v>59</v>
      </c>
      <c r="I503" s="46" t="s">
        <v>859</v>
      </c>
      <c r="J503" s="2">
        <v>5</v>
      </c>
      <c r="K503" s="1" t="s">
        <v>15</v>
      </c>
      <c r="L503" s="1" t="s">
        <v>16</v>
      </c>
      <c r="M503" s="10" t="str">
        <f>+VLOOKUP(L503,Homolgacion9[[Causal]:[Causal Homologada]],2,0)</f>
        <v>Debilidad en la Institucionalidad Forestal</v>
      </c>
      <c r="N503" s="47" t="str">
        <f>+Causales[[#This Row],[Provincia]]&amp;Causales[[#This Row],[Dinámica]]&amp;Causales[[#This Row],[Causal Homologada]]</f>
        <v>San CristóbalCausas IndirectasDebilidad en la Institucionalidad Forestal</v>
      </c>
      <c r="O503" s="14">
        <v>2</v>
      </c>
      <c r="P503" s="8">
        <v>4</v>
      </c>
      <c r="Q503" s="8">
        <v>3</v>
      </c>
      <c r="R503" s="8">
        <v>3</v>
      </c>
      <c r="S503" s="8">
        <v>3</v>
      </c>
      <c r="T503" s="8"/>
      <c r="U503" s="8"/>
      <c r="V503" s="8"/>
      <c r="W503" s="8"/>
      <c r="X503" s="8">
        <f t="shared" si="25"/>
        <v>15</v>
      </c>
      <c r="Y503" s="39">
        <f t="shared" si="27"/>
        <v>3</v>
      </c>
      <c r="Z503" s="35">
        <v>6</v>
      </c>
      <c r="AA503" s="28"/>
      <c r="AB503" s="28">
        <f>+COUNTIFS(Causales[Causal Homologada],Causales[[#This Row],[Causal Homologada]])</f>
        <v>37</v>
      </c>
      <c r="AC503" s="28"/>
      <c r="AD503" s="28">
        <f>+COUNTIFS(Causales[Causal Homologada],Causales[[#This Row],[Causal Homologada]],Causales[Ranking],1,Causales[Dinámica],Causales[[#This Row],[Dinámica]])</f>
        <v>8</v>
      </c>
      <c r="AE503" s="28">
        <f>+COUNTIFS(Causales[Causal Homologada],Causales[[#This Row],[Causal Homologada]],Causales[Ranking],2,Causales[Dinámica],Causales[[#This Row],[Dinámica]])</f>
        <v>4</v>
      </c>
      <c r="AF503" s="28">
        <f>+Causales[[#This Row],[Conteo Rank]]*1+Causales[[#This Row],[Conteo Rank2]]*0.5</f>
        <v>10</v>
      </c>
      <c r="AG503" s="28">
        <f>+Causales[[#This Row],[Conteo Rank 1+2]]*0.8+Causales[[#This Row],[Puntaje Total]]*0.2</f>
        <v>11</v>
      </c>
      <c r="AH503" s="28">
        <f>+_xlfn.PERCENTRANK.INC(Causales[Puntaje Ponderado],Causales[[#This Row],[Puntaje Ponderado]],3)</f>
        <v>0.52700000000000002</v>
      </c>
      <c r="AI503" s="49" t="str">
        <f>+VLOOKUP(M503,Homolgacion9[[Causal Homologada]:[Driver]],2,0)</f>
        <v>Debilidad institucional para la gestión forestal y ausencia de ley sectorial forestal y otras leyes asociadas a la gestión del sector</v>
      </c>
      <c r="AJ503" s="2" t="str">
        <f t="shared" si="26"/>
        <v>Media</v>
      </c>
    </row>
    <row r="504" spans="2:36" x14ac:dyDescent="0.2">
      <c r="B504" s="1" t="s">
        <v>47</v>
      </c>
      <c r="C504" s="1" t="s">
        <v>36</v>
      </c>
      <c r="D504" s="1" t="str">
        <f>+VLOOKUP(F504,'DIV REGIONAL'!$F$4:$H$37,2,0)</f>
        <v>SUROESTE</v>
      </c>
      <c r="E504" s="1" t="str">
        <f>+VLOOKUP(F504,'DIV REGIONAL'!$F$4:$H$37,3,0)</f>
        <v>V. VALDESIA</v>
      </c>
      <c r="F504" s="1" t="s">
        <v>263</v>
      </c>
      <c r="G504" s="2">
        <v>1</v>
      </c>
      <c r="H504" s="1" t="s">
        <v>59</v>
      </c>
      <c r="I504" s="46" t="s">
        <v>859</v>
      </c>
      <c r="J504" s="2">
        <v>5</v>
      </c>
      <c r="K504" s="1" t="s">
        <v>15</v>
      </c>
      <c r="L504" s="1" t="s">
        <v>17</v>
      </c>
      <c r="M504" s="10" t="str">
        <f>+VLOOKUP(L504,Homolgacion9[[Causal]:[Causal Homologada]],2,0)</f>
        <v>Debilidad en las Políticas Públicas</v>
      </c>
      <c r="N504" s="47" t="str">
        <f>+Causales[[#This Row],[Provincia]]&amp;Causales[[#This Row],[Dinámica]]&amp;Causales[[#This Row],[Causal Homologada]]</f>
        <v>San CristóbalCausas IndirectasDebilidad en las Políticas Públicas</v>
      </c>
      <c r="O504" s="14">
        <v>4</v>
      </c>
      <c r="P504" s="8">
        <v>3</v>
      </c>
      <c r="Q504" s="8">
        <v>3</v>
      </c>
      <c r="R504" s="8">
        <v>3</v>
      </c>
      <c r="S504" s="8">
        <v>3</v>
      </c>
      <c r="T504" s="8"/>
      <c r="U504" s="8"/>
      <c r="V504" s="8"/>
      <c r="W504" s="8"/>
      <c r="X504" s="8">
        <f t="shared" si="25"/>
        <v>16</v>
      </c>
      <c r="Y504" s="39">
        <f t="shared" si="27"/>
        <v>3.2</v>
      </c>
      <c r="Z504" s="35">
        <v>5</v>
      </c>
      <c r="AA504" s="28"/>
      <c r="AB504" s="28">
        <f>+COUNTIFS(Causales[Causal Homologada],Causales[[#This Row],[Causal Homologada]])</f>
        <v>50</v>
      </c>
      <c r="AC504" s="28"/>
      <c r="AD504" s="28">
        <f>+COUNTIFS(Causales[Causal Homologada],Causales[[#This Row],[Causal Homologada]],Causales[Ranking],1,Causales[Dinámica],Causales[[#This Row],[Dinámica]])</f>
        <v>8</v>
      </c>
      <c r="AE504" s="28">
        <f>+COUNTIFS(Causales[Causal Homologada],Causales[[#This Row],[Causal Homologada]],Causales[Ranking],2,Causales[Dinámica],Causales[[#This Row],[Dinámica]])</f>
        <v>8</v>
      </c>
      <c r="AF504" s="28">
        <f>+Causales[[#This Row],[Conteo Rank]]*1+Causales[[#This Row],[Conteo Rank2]]*0.5</f>
        <v>12</v>
      </c>
      <c r="AG504" s="28">
        <f>+Causales[[#This Row],[Conteo Rank 1+2]]*0.8+Causales[[#This Row],[Puntaje Total]]*0.2</f>
        <v>12.8</v>
      </c>
      <c r="AH504" s="28">
        <f>+_xlfn.PERCENTRANK.INC(Causales[Puntaje Ponderado],Causales[[#This Row],[Puntaje Ponderado]],3)</f>
        <v>0.69299999999999995</v>
      </c>
      <c r="AI504" s="49" t="str">
        <f>+VLOOKUP(M504,Homolgacion9[[Causal Homologada]:[Driver]],2,0)</f>
        <v>Debilidad institucional para la gestión forestal y ausencia de ley sectorial forestal y otras leyes asociadas a la gestión del sector</v>
      </c>
      <c r="AJ504" s="2" t="str">
        <f t="shared" si="26"/>
        <v>Alta</v>
      </c>
    </row>
    <row r="505" spans="2:36" x14ac:dyDescent="0.2">
      <c r="B505" s="1" t="s">
        <v>47</v>
      </c>
      <c r="C505" s="1" t="s">
        <v>36</v>
      </c>
      <c r="D505" s="1" t="str">
        <f>+VLOOKUP(F505,'DIV REGIONAL'!$F$4:$H$37,2,0)</f>
        <v>SUROESTE</v>
      </c>
      <c r="E505" s="1" t="str">
        <f>+VLOOKUP(F505,'DIV REGIONAL'!$F$4:$H$37,3,0)</f>
        <v>V. VALDESIA</v>
      </c>
      <c r="F505" s="1" t="s">
        <v>263</v>
      </c>
      <c r="G505" s="2">
        <v>1</v>
      </c>
      <c r="H505" s="1" t="s">
        <v>59</v>
      </c>
      <c r="I505" s="46" t="s">
        <v>859</v>
      </c>
      <c r="J505" s="2">
        <v>5</v>
      </c>
      <c r="K505" s="1" t="s">
        <v>15</v>
      </c>
      <c r="L505" s="1" t="s">
        <v>18</v>
      </c>
      <c r="M505" s="10" t="str">
        <f>+VLOOKUP(L505,Homolgacion9[[Causal]:[Causal Homologada]],2,0)</f>
        <v>Turismo: Expansión del área turística</v>
      </c>
      <c r="N505" s="47" t="str">
        <f>+Causales[[#This Row],[Provincia]]&amp;Causales[[#This Row],[Dinámica]]&amp;Causales[[#This Row],[Causal Homologada]]</f>
        <v>San CristóbalCausas IndirectasTurismo: Expansión del área turística</v>
      </c>
      <c r="O505" s="14">
        <v>3</v>
      </c>
      <c r="P505" s="8">
        <v>3</v>
      </c>
      <c r="Q505" s="8">
        <v>2</v>
      </c>
      <c r="R505" s="8">
        <v>2</v>
      </c>
      <c r="S505" s="8">
        <v>2</v>
      </c>
      <c r="T505" s="8"/>
      <c r="U505" s="8"/>
      <c r="V505" s="8"/>
      <c r="W505" s="8"/>
      <c r="X505" s="8">
        <f t="shared" si="25"/>
        <v>12</v>
      </c>
      <c r="Y505" s="39">
        <f t="shared" si="27"/>
        <v>2.4</v>
      </c>
      <c r="Z505" s="35">
        <v>7</v>
      </c>
      <c r="AA505" s="28"/>
      <c r="AB505" s="28">
        <f>+COUNTIFS(Causales[Causal Homologada],Causales[[#This Row],[Causal Homologada]])</f>
        <v>30</v>
      </c>
      <c r="AC505" s="28"/>
      <c r="AD505" s="28">
        <f>+COUNTIFS(Causales[Causal Homologada],Causales[[#This Row],[Causal Homologada]],Causales[Ranking],1,Causales[Dinámica],Causales[[#This Row],[Dinámica]])</f>
        <v>0</v>
      </c>
      <c r="AE505" s="28">
        <f>+COUNTIFS(Causales[Causal Homologada],Causales[[#This Row],[Causal Homologada]],Causales[Ranking],2,Causales[Dinámica],Causales[[#This Row],[Dinámica]])</f>
        <v>3</v>
      </c>
      <c r="AF505" s="28">
        <f>+Causales[[#This Row],[Conteo Rank]]*1+Causales[[#This Row],[Conteo Rank2]]*0.5</f>
        <v>1.5</v>
      </c>
      <c r="AG505" s="28">
        <f>+Causales[[#This Row],[Conteo Rank 1+2]]*0.8+Causales[[#This Row],[Puntaje Total]]*0.2</f>
        <v>3.6000000000000005</v>
      </c>
      <c r="AH505" s="28">
        <f>+_xlfn.PERCENTRANK.INC(Causales[Puntaje Ponderado],Causales[[#This Row],[Puntaje Ponderado]],3)</f>
        <v>0.121</v>
      </c>
      <c r="AI505" s="49" t="str">
        <f>+VLOOKUP(M505,Homolgacion9[[Causal Homologada]:[Driver]],2,0)</f>
        <v>Expansión de infraestructura productiva de tipo urbana, vial e industrial</v>
      </c>
      <c r="AJ505" s="2" t="str">
        <f t="shared" si="26"/>
        <v>Muy Baja</v>
      </c>
    </row>
    <row r="506" spans="2:36" x14ac:dyDescent="0.2">
      <c r="B506" s="1" t="s">
        <v>47</v>
      </c>
      <c r="C506" s="1" t="s">
        <v>36</v>
      </c>
      <c r="D506" s="1" t="str">
        <f>+VLOOKUP(F506,'DIV REGIONAL'!$F$4:$H$37,2,0)</f>
        <v>SUROESTE</v>
      </c>
      <c r="E506" s="1" t="str">
        <f>+VLOOKUP(F506,'DIV REGIONAL'!$F$4:$H$37,3,0)</f>
        <v>V. VALDESIA</v>
      </c>
      <c r="F506" s="1" t="s">
        <v>263</v>
      </c>
      <c r="G506" s="2">
        <v>1</v>
      </c>
      <c r="H506" s="1" t="s">
        <v>59</v>
      </c>
      <c r="I506" s="46" t="s">
        <v>859</v>
      </c>
      <c r="J506" s="2">
        <v>5</v>
      </c>
      <c r="K506" s="1" t="s">
        <v>15</v>
      </c>
      <c r="L506" s="1" t="s">
        <v>19</v>
      </c>
      <c r="M506" s="10" t="str">
        <f>+VLOOKUP(L506,Homolgacion9[[Causal]:[Causal Homologada]],2,0)</f>
        <v>Informalidad Mercado Leña/Carbón</v>
      </c>
      <c r="N506" s="47" t="str">
        <f>+Causales[[#This Row],[Provincia]]&amp;Causales[[#This Row],[Dinámica]]&amp;Causales[[#This Row],[Causal Homologada]]</f>
        <v>San CristóbalCausas IndirectasInformalidad Mercado Leña/Carbón</v>
      </c>
      <c r="O506" s="14">
        <v>3</v>
      </c>
      <c r="P506" s="8">
        <v>3</v>
      </c>
      <c r="Q506" s="8">
        <v>4</v>
      </c>
      <c r="R506" s="8">
        <v>5</v>
      </c>
      <c r="S506" s="8">
        <v>5</v>
      </c>
      <c r="T506" s="8"/>
      <c r="U506" s="8"/>
      <c r="V506" s="8"/>
      <c r="W506" s="8"/>
      <c r="X506" s="8">
        <f t="shared" si="25"/>
        <v>20</v>
      </c>
      <c r="Y506" s="39">
        <f t="shared" si="27"/>
        <v>4</v>
      </c>
      <c r="Z506" s="35">
        <v>1</v>
      </c>
      <c r="AA506" s="28"/>
      <c r="AB506" s="28">
        <f>+COUNTIFS(Causales[Causal Homologada],Causales[[#This Row],[Causal Homologada]])</f>
        <v>29</v>
      </c>
      <c r="AC506" s="28"/>
      <c r="AD506" s="28">
        <f>+COUNTIFS(Causales[Causal Homologada],Causales[[#This Row],[Causal Homologada]],Causales[Ranking],1,Causales[Dinámica],Causales[[#This Row],[Dinámica]])</f>
        <v>5</v>
      </c>
      <c r="AE506" s="28">
        <f>+COUNTIFS(Causales[Causal Homologada],Causales[[#This Row],[Causal Homologada]],Causales[Ranking],2,Causales[Dinámica],Causales[[#This Row],[Dinámica]])</f>
        <v>8</v>
      </c>
      <c r="AF506" s="28">
        <f>+Causales[[#This Row],[Conteo Rank]]*1+Causales[[#This Row],[Conteo Rank2]]*0.5</f>
        <v>9</v>
      </c>
      <c r="AG506" s="28">
        <f>+Causales[[#This Row],[Conteo Rank 1+2]]*0.8+Causales[[#This Row],[Puntaje Total]]*0.2</f>
        <v>11.2</v>
      </c>
      <c r="AH506" s="28">
        <f>+_xlfn.PERCENTRANK.INC(Causales[Puntaje Ponderado],Causales[[#This Row],[Puntaje Ponderado]],3)</f>
        <v>0.55000000000000004</v>
      </c>
      <c r="AI506" s="49" t="str">
        <f>+VLOOKUP(M506,Homolgacion9[[Causal Homologada]:[Driver]],2,0)</f>
        <v>Manejo y uso insustentable de las tierras forestales</v>
      </c>
      <c r="AJ506" s="2" t="str">
        <f t="shared" si="26"/>
        <v>Media</v>
      </c>
    </row>
    <row r="507" spans="2:36" x14ac:dyDescent="0.2">
      <c r="B507" s="1" t="s">
        <v>47</v>
      </c>
      <c r="C507" s="1" t="s">
        <v>36</v>
      </c>
      <c r="D507" s="1" t="str">
        <f>+VLOOKUP(F507,'DIV REGIONAL'!$F$4:$H$37,2,0)</f>
        <v>SUROESTE</v>
      </c>
      <c r="E507" s="1" t="str">
        <f>+VLOOKUP(F507,'DIV REGIONAL'!$F$4:$H$37,3,0)</f>
        <v>V. VALDESIA</v>
      </c>
      <c r="F507" s="1" t="s">
        <v>263</v>
      </c>
      <c r="G507" s="2">
        <v>1</v>
      </c>
      <c r="H507" s="1" t="s">
        <v>59</v>
      </c>
      <c r="I507" s="46" t="s">
        <v>859</v>
      </c>
      <c r="J507" s="2">
        <v>5</v>
      </c>
      <c r="K507" s="1" t="s">
        <v>15</v>
      </c>
      <c r="L507" s="1" t="s">
        <v>158</v>
      </c>
      <c r="M507" s="10" t="str">
        <f>+VLOOKUP(L507,Homolgacion9[[Causal]:[Causal Homologada]],2,0)</f>
        <v>Pobreza -Desempleo</v>
      </c>
      <c r="N507" s="47" t="str">
        <f>+Causales[[#This Row],[Provincia]]&amp;Causales[[#This Row],[Dinámica]]&amp;Causales[[#This Row],[Causal Homologada]]</f>
        <v>San CristóbalCausas IndirectasPobreza -Desempleo</v>
      </c>
      <c r="O507" s="14">
        <v>5</v>
      </c>
      <c r="P507" s="8">
        <v>4</v>
      </c>
      <c r="Q507" s="8">
        <v>3</v>
      </c>
      <c r="R507" s="8">
        <v>3</v>
      </c>
      <c r="S507" s="8">
        <v>3</v>
      </c>
      <c r="T507" s="8"/>
      <c r="U507" s="8"/>
      <c r="V507" s="8"/>
      <c r="W507" s="8"/>
      <c r="X507" s="8">
        <f t="shared" si="25"/>
        <v>18</v>
      </c>
      <c r="Y507" s="39">
        <f t="shared" si="27"/>
        <v>3.6</v>
      </c>
      <c r="Z507" s="35">
        <v>3</v>
      </c>
      <c r="AA507" s="28"/>
      <c r="AB507" s="28">
        <f>+COUNTIFS(Causales[Causal Homologada],Causales[[#This Row],[Causal Homologada]])</f>
        <v>25</v>
      </c>
      <c r="AC507" s="28"/>
      <c r="AD507" s="28">
        <f>+COUNTIFS(Causales[Causal Homologada],Causales[[#This Row],[Causal Homologada]],Causales[Ranking],1,Causales[Dinámica],Causales[[#This Row],[Dinámica]])</f>
        <v>2</v>
      </c>
      <c r="AE507" s="28">
        <f>+COUNTIFS(Causales[Causal Homologada],Causales[[#This Row],[Causal Homologada]],Causales[Ranking],2,Causales[Dinámica],Causales[[#This Row],[Dinámica]])</f>
        <v>4</v>
      </c>
      <c r="AF507" s="28">
        <f>+Causales[[#This Row],[Conteo Rank]]*1+Causales[[#This Row],[Conteo Rank2]]*0.5</f>
        <v>4</v>
      </c>
      <c r="AG507" s="28">
        <f>+Causales[[#This Row],[Conteo Rank 1+2]]*0.8+Causales[[#This Row],[Puntaje Total]]*0.2</f>
        <v>6.8000000000000007</v>
      </c>
      <c r="AH507" s="28">
        <f>+_xlfn.PERCENTRANK.INC(Causales[Puntaje Ponderado],Causales[[#This Row],[Puntaje Ponderado]],3)</f>
        <v>0.314</v>
      </c>
      <c r="AI507" s="49" t="str">
        <f>+VLOOKUP(M507,Homolgacion9[[Causal Homologada]:[Driver]],2,0)</f>
        <v>Pobreza e Inequidad Social</v>
      </c>
      <c r="AJ507" s="2" t="str">
        <f t="shared" si="26"/>
        <v>Baja</v>
      </c>
    </row>
    <row r="508" spans="2:36" x14ac:dyDescent="0.2">
      <c r="B508" s="1" t="s">
        <v>47</v>
      </c>
      <c r="C508" s="1" t="s">
        <v>36</v>
      </c>
      <c r="D508" s="1" t="str">
        <f>+VLOOKUP(F508,'DIV REGIONAL'!$F$4:$H$37,2,0)</f>
        <v>SUROESTE</v>
      </c>
      <c r="E508" s="1" t="str">
        <f>+VLOOKUP(F508,'DIV REGIONAL'!$F$4:$H$37,3,0)</f>
        <v>V. VALDESIA</v>
      </c>
      <c r="F508" s="1" t="s">
        <v>263</v>
      </c>
      <c r="G508" s="2">
        <v>1</v>
      </c>
      <c r="H508" s="1" t="s">
        <v>59</v>
      </c>
      <c r="I508" s="46" t="s">
        <v>859</v>
      </c>
      <c r="J508" s="2">
        <v>5</v>
      </c>
      <c r="K508" s="1" t="s">
        <v>15</v>
      </c>
      <c r="L508" s="1" t="s">
        <v>159</v>
      </c>
      <c r="M508" s="10" t="str">
        <f>+VLOOKUP(L508,Homolgacion9[[Causal]:[Causal Homologada]],2,0)</f>
        <v>Debilidad en las Políticas Públicas</v>
      </c>
      <c r="N508" s="47" t="str">
        <f>+Causales[[#This Row],[Provincia]]&amp;Causales[[#This Row],[Dinámica]]&amp;Causales[[#This Row],[Causal Homologada]]</f>
        <v>San CristóbalCausas IndirectasDebilidad en las Políticas Públicas</v>
      </c>
      <c r="O508" s="14">
        <v>5</v>
      </c>
      <c r="P508" s="8">
        <v>2</v>
      </c>
      <c r="Q508" s="8">
        <v>2</v>
      </c>
      <c r="R508" s="8">
        <v>4</v>
      </c>
      <c r="S508" s="8">
        <v>4</v>
      </c>
      <c r="T508" s="8"/>
      <c r="U508" s="8"/>
      <c r="V508" s="8"/>
      <c r="W508" s="8"/>
      <c r="X508" s="8">
        <f t="shared" si="25"/>
        <v>17</v>
      </c>
      <c r="Y508" s="39">
        <f t="shared" si="27"/>
        <v>3.4</v>
      </c>
      <c r="Z508" s="35">
        <v>4</v>
      </c>
      <c r="AA508" s="28"/>
      <c r="AB508" s="28">
        <f>+COUNTIFS(Causales[Causal Homologada],Causales[[#This Row],[Causal Homologada]])</f>
        <v>50</v>
      </c>
      <c r="AC508" s="28"/>
      <c r="AD508" s="28">
        <f>+COUNTIFS(Causales[Causal Homologada],Causales[[#This Row],[Causal Homologada]],Causales[Ranking],1,Causales[Dinámica],Causales[[#This Row],[Dinámica]])</f>
        <v>8</v>
      </c>
      <c r="AE508" s="28">
        <f>+COUNTIFS(Causales[Causal Homologada],Causales[[#This Row],[Causal Homologada]],Causales[Ranking],2,Causales[Dinámica],Causales[[#This Row],[Dinámica]])</f>
        <v>8</v>
      </c>
      <c r="AF508" s="28">
        <f>+Causales[[#This Row],[Conteo Rank]]*1+Causales[[#This Row],[Conteo Rank2]]*0.5</f>
        <v>12</v>
      </c>
      <c r="AG508" s="28">
        <f>+Causales[[#This Row],[Conteo Rank 1+2]]*0.8+Causales[[#This Row],[Puntaje Total]]*0.2</f>
        <v>13.000000000000002</v>
      </c>
      <c r="AH508" s="28">
        <f>+_xlfn.PERCENTRANK.INC(Causales[Puntaje Ponderado],Causales[[#This Row],[Puntaje Ponderado]],3)</f>
        <v>0.73899999999999999</v>
      </c>
      <c r="AI508" s="49" t="str">
        <f>+VLOOKUP(M508,Homolgacion9[[Causal Homologada]:[Driver]],2,0)</f>
        <v>Debilidad institucional para la gestión forestal y ausencia de ley sectorial forestal y otras leyes asociadas a la gestión del sector</v>
      </c>
      <c r="AJ508" s="2" t="str">
        <f t="shared" si="26"/>
        <v>Alta</v>
      </c>
    </row>
    <row r="509" spans="2:36" x14ac:dyDescent="0.2">
      <c r="B509" s="1" t="s">
        <v>47</v>
      </c>
      <c r="C509" s="1" t="s">
        <v>36</v>
      </c>
      <c r="D509" s="1" t="str">
        <f>+VLOOKUP(F509,'DIV REGIONAL'!$F$4:$H$37,2,0)</f>
        <v>SUROESTE</v>
      </c>
      <c r="E509" s="1" t="str">
        <f>+VLOOKUP(F509,'DIV REGIONAL'!$F$4:$H$37,3,0)</f>
        <v>V. VALDESIA</v>
      </c>
      <c r="F509" s="1" t="s">
        <v>263</v>
      </c>
      <c r="G509" s="2">
        <v>1</v>
      </c>
      <c r="H509" s="1" t="s">
        <v>59</v>
      </c>
      <c r="I509" s="46" t="s">
        <v>859</v>
      </c>
      <c r="J509" s="2">
        <v>5</v>
      </c>
      <c r="K509" s="1" t="s">
        <v>15</v>
      </c>
      <c r="L509" s="1" t="s">
        <v>160</v>
      </c>
      <c r="M509" s="10" t="str">
        <f>+VLOOKUP(L509,Homolgacion9[[Causal]:[Causal Homologada]],2,0)</f>
        <v>Débil Educación Ambiental</v>
      </c>
      <c r="N509" s="47" t="str">
        <f>+Causales[[#This Row],[Provincia]]&amp;Causales[[#This Row],[Dinámica]]&amp;Causales[[#This Row],[Causal Homologada]]</f>
        <v>San CristóbalCausas IndirectasDébil Educación Ambiental</v>
      </c>
      <c r="O509" s="14">
        <v>2</v>
      </c>
      <c r="P509" s="8">
        <v>3</v>
      </c>
      <c r="Q509" s="8">
        <v>4</v>
      </c>
      <c r="R509" s="8">
        <v>5</v>
      </c>
      <c r="S509" s="8">
        <v>5</v>
      </c>
      <c r="T509" s="8"/>
      <c r="U509" s="8"/>
      <c r="V509" s="8"/>
      <c r="W509" s="8"/>
      <c r="X509" s="8">
        <f t="shared" si="25"/>
        <v>19</v>
      </c>
      <c r="Y509" s="39">
        <f t="shared" si="27"/>
        <v>3.8</v>
      </c>
      <c r="Z509" s="35">
        <v>2</v>
      </c>
      <c r="AA509" s="28"/>
      <c r="AB509" s="28">
        <f>+COUNTIFS(Causales[Causal Homologada],Causales[[#This Row],[Causal Homologada]])</f>
        <v>17</v>
      </c>
      <c r="AC509" s="28"/>
      <c r="AD509" s="28">
        <f>+COUNTIFS(Causales[Causal Homologada],Causales[[#This Row],[Causal Homologada]],Causales[Ranking],1,Causales[Dinámica],Causales[[#This Row],[Dinámica]])</f>
        <v>5</v>
      </c>
      <c r="AE509" s="28">
        <f>+COUNTIFS(Causales[Causal Homologada],Causales[[#This Row],[Causal Homologada]],Causales[Ranking],2,Causales[Dinámica],Causales[[#This Row],[Dinámica]])</f>
        <v>7</v>
      </c>
      <c r="AF509" s="28">
        <f>+Causales[[#This Row],[Conteo Rank]]*1+Causales[[#This Row],[Conteo Rank2]]*0.5</f>
        <v>8.5</v>
      </c>
      <c r="AG509" s="28">
        <f>+Causales[[#This Row],[Conteo Rank 1+2]]*0.8+Causales[[#This Row],[Puntaje Total]]*0.2</f>
        <v>10.600000000000001</v>
      </c>
      <c r="AH509" s="28">
        <f>+_xlfn.PERCENTRANK.INC(Causales[Puntaje Ponderado],Causales[[#This Row],[Puntaje Ponderado]],3)</f>
        <v>0.5</v>
      </c>
      <c r="AI509" s="49" t="str">
        <f>+VLOOKUP(M509,Homolgacion9[[Causal Homologada]:[Driver]],2,0)</f>
        <v>Débil Educación Ambiental</v>
      </c>
      <c r="AJ509" s="2" t="str">
        <f t="shared" si="26"/>
        <v>Media</v>
      </c>
    </row>
    <row r="510" spans="2:36" x14ac:dyDescent="0.2">
      <c r="B510" s="20" t="s">
        <v>47</v>
      </c>
      <c r="C510" s="20" t="s">
        <v>36</v>
      </c>
      <c r="D510" s="20" t="str">
        <f>+VLOOKUP(F510,'DIV REGIONAL'!$F$4:$H$37,2,0)</f>
        <v>SUROESTE</v>
      </c>
      <c r="E510" s="20" t="str">
        <f>+VLOOKUP(F510,'DIV REGIONAL'!$F$4:$H$37,3,0)</f>
        <v>V. VALDESIA</v>
      </c>
      <c r="F510" s="20" t="s">
        <v>263</v>
      </c>
      <c r="G510" s="15">
        <v>1</v>
      </c>
      <c r="H510" s="20" t="s">
        <v>59</v>
      </c>
      <c r="I510" s="46" t="s">
        <v>859</v>
      </c>
      <c r="J510" s="15">
        <v>5</v>
      </c>
      <c r="K510" s="20" t="s">
        <v>15</v>
      </c>
      <c r="L510" s="20" t="s">
        <v>161</v>
      </c>
      <c r="M510" s="21" t="str">
        <f>+VLOOKUP(L510,Homolgacion9[[Causal]:[Causal Homologada]],2,0)</f>
        <v>Debilidad en las Políticas Públicas</v>
      </c>
      <c r="N510" s="48" t="str">
        <f>+Causales[[#This Row],[Provincia]]&amp;Causales[[#This Row],[Dinámica]]&amp;Causales[[#This Row],[Causal Homologada]]</f>
        <v>San CristóbalCausas IndirectasDebilidad en las Políticas Públicas</v>
      </c>
      <c r="O510" s="22">
        <v>3</v>
      </c>
      <c r="P510" s="23">
        <v>3</v>
      </c>
      <c r="Q510" s="23">
        <v>5</v>
      </c>
      <c r="R510" s="23">
        <v>3</v>
      </c>
      <c r="S510" s="23">
        <v>3</v>
      </c>
      <c r="T510" s="23"/>
      <c r="U510" s="23"/>
      <c r="V510" s="23"/>
      <c r="W510" s="23"/>
      <c r="X510" s="23">
        <f t="shared" si="25"/>
        <v>17</v>
      </c>
      <c r="Y510" s="43">
        <f t="shared" si="27"/>
        <v>3.4</v>
      </c>
      <c r="Z510" s="37">
        <v>4</v>
      </c>
      <c r="AA510" s="28"/>
      <c r="AB510" s="28">
        <f>+COUNTIFS(Causales[Causal Homologada],Causales[[#This Row],[Causal Homologada]])</f>
        <v>50</v>
      </c>
      <c r="AC510" s="28"/>
      <c r="AD510" s="28">
        <f>+COUNTIFS(Causales[Causal Homologada],Causales[[#This Row],[Causal Homologada]],Causales[Ranking],1,Causales[Dinámica],Causales[[#This Row],[Dinámica]])</f>
        <v>8</v>
      </c>
      <c r="AE510" s="28">
        <f>+COUNTIFS(Causales[Causal Homologada],Causales[[#This Row],[Causal Homologada]],Causales[Ranking],2,Causales[Dinámica],Causales[[#This Row],[Dinámica]])</f>
        <v>8</v>
      </c>
      <c r="AF510" s="28">
        <f>+Causales[[#This Row],[Conteo Rank]]*1+Causales[[#This Row],[Conteo Rank2]]*0.5</f>
        <v>12</v>
      </c>
      <c r="AG510" s="28">
        <f>+Causales[[#This Row],[Conteo Rank 1+2]]*0.8+Causales[[#This Row],[Puntaje Total]]*0.2</f>
        <v>13.000000000000002</v>
      </c>
      <c r="AH510" s="28">
        <f>+_xlfn.PERCENTRANK.INC(Causales[Puntaje Ponderado],Causales[[#This Row],[Puntaje Ponderado]],3)</f>
        <v>0.73899999999999999</v>
      </c>
      <c r="AI510" s="49" t="str">
        <f>+VLOOKUP(M510,Homolgacion9[[Causal Homologada]:[Driver]],2,0)</f>
        <v>Debilidad institucional para la gestión forestal y ausencia de ley sectorial forestal y otras leyes asociadas a la gestión del sector</v>
      </c>
      <c r="AJ510" s="2" t="str">
        <f t="shared" si="26"/>
        <v>Alta</v>
      </c>
    </row>
    <row r="511" spans="2:36" x14ac:dyDescent="0.2">
      <c r="B511" s="6" t="s">
        <v>47</v>
      </c>
      <c r="C511" s="6" t="s">
        <v>36</v>
      </c>
      <c r="D511" s="6" t="str">
        <f>+VLOOKUP(F511,'DIV REGIONAL'!$F$4:$H$37,2,0)</f>
        <v>SUROESTE</v>
      </c>
      <c r="E511" s="6" t="str">
        <f>+VLOOKUP(F511,'DIV REGIONAL'!$F$4:$H$37,3,0)</f>
        <v>V. VALDESIA</v>
      </c>
      <c r="F511" s="6" t="s">
        <v>221</v>
      </c>
      <c r="G511" s="7">
        <v>1</v>
      </c>
      <c r="H511" s="6" t="s">
        <v>59</v>
      </c>
      <c r="I511" s="46" t="s">
        <v>859</v>
      </c>
      <c r="J511" s="7">
        <v>5</v>
      </c>
      <c r="K511" s="6" t="s">
        <v>3</v>
      </c>
      <c r="L511" s="6" t="s">
        <v>4</v>
      </c>
      <c r="M511" s="10" t="str">
        <f>+VLOOKUP(L511,Homolgacion9[[Causal]:[Causal Homologada]],2,0)</f>
        <v>Agricultura Comercial</v>
      </c>
      <c r="N511" s="47" t="str">
        <f>+Causales[[#This Row],[Provincia]]&amp;Causales[[#This Row],[Dinámica]]&amp;Causales[[#This Row],[Causal Homologada]]</f>
        <v>PeraviaDeforestaciónAgricultura Comercial</v>
      </c>
      <c r="O511" s="18">
        <v>3</v>
      </c>
      <c r="P511" s="19">
        <v>4</v>
      </c>
      <c r="Q511" s="19">
        <v>3</v>
      </c>
      <c r="R511" s="19">
        <v>3</v>
      </c>
      <c r="S511" s="19">
        <v>4</v>
      </c>
      <c r="T511" s="19"/>
      <c r="U511" s="19"/>
      <c r="V511" s="19"/>
      <c r="W511" s="19"/>
      <c r="X511" s="19">
        <f t="shared" si="25"/>
        <v>17</v>
      </c>
      <c r="Y511" s="42">
        <f t="shared" si="27"/>
        <v>3.4</v>
      </c>
      <c r="Z511" s="36">
        <v>2</v>
      </c>
      <c r="AA511" s="28"/>
      <c r="AB511" s="28">
        <f>+COUNTIFS(Causales[Causal Homologada],Causales[[#This Row],[Causal Homologada]])</f>
        <v>30</v>
      </c>
      <c r="AC511" s="28"/>
      <c r="AD511" s="28">
        <f>+COUNTIFS(Causales[Causal Homologada],Causales[[#This Row],[Causal Homologada]],Causales[Ranking],1,Causales[Dinámica],Causales[[#This Row],[Dinámica]])</f>
        <v>7</v>
      </c>
      <c r="AE511" s="28">
        <f>+COUNTIFS(Causales[Causal Homologada],Causales[[#This Row],[Causal Homologada]],Causales[Ranking],2,Causales[Dinámica],Causales[[#This Row],[Dinámica]])</f>
        <v>9</v>
      </c>
      <c r="AF511" s="28">
        <f>+Causales[[#This Row],[Conteo Rank]]*1+Causales[[#This Row],[Conteo Rank2]]*0.5</f>
        <v>11.5</v>
      </c>
      <c r="AG511" s="28">
        <f>+Causales[[#This Row],[Conteo Rank 1+2]]*0.8+Causales[[#This Row],[Puntaje Total]]*0.2</f>
        <v>12.600000000000001</v>
      </c>
      <c r="AH511" s="28">
        <f>+_xlfn.PERCENTRANK.INC(Causales[Puntaje Ponderado],Causales[[#This Row],[Puntaje Ponderado]],3)</f>
        <v>0.68300000000000005</v>
      </c>
      <c r="AI511" s="49" t="str">
        <f>+VLOOKUP(M511,Homolgacion9[[Causal Homologada]:[Driver]],2,0)</f>
        <v>Manejo y uso insustentable de las tierras para producción agrícola</v>
      </c>
      <c r="AJ511" s="2" t="str">
        <f t="shared" si="26"/>
        <v>Alta</v>
      </c>
    </row>
    <row r="512" spans="2:36" x14ac:dyDescent="0.2">
      <c r="B512" s="1" t="s">
        <v>47</v>
      </c>
      <c r="C512" s="1" t="s">
        <v>36</v>
      </c>
      <c r="D512" s="1" t="str">
        <f>+VLOOKUP(F512,'DIV REGIONAL'!$F$4:$H$37,2,0)</f>
        <v>SUROESTE</v>
      </c>
      <c r="E512" s="1" t="str">
        <f>+VLOOKUP(F512,'DIV REGIONAL'!$F$4:$H$37,3,0)</f>
        <v>V. VALDESIA</v>
      </c>
      <c r="F512" s="1" t="s">
        <v>221</v>
      </c>
      <c r="G512" s="2">
        <v>1</v>
      </c>
      <c r="H512" s="1" t="s">
        <v>59</v>
      </c>
      <c r="I512" s="46" t="s">
        <v>859</v>
      </c>
      <c r="J512" s="2">
        <v>5</v>
      </c>
      <c r="K512" s="1" t="s">
        <v>3</v>
      </c>
      <c r="L512" s="16" t="s">
        <v>5</v>
      </c>
      <c r="M512" s="10" t="str">
        <f>+VLOOKUP(L512,Homolgacion9[[Causal]:[Causal Homologada]],2,0)</f>
        <v>Agricultura migratoria/subsistencia</v>
      </c>
      <c r="N512" s="47" t="str">
        <f>+Causales[[#This Row],[Provincia]]&amp;Causales[[#This Row],[Dinámica]]&amp;Causales[[#This Row],[Causal Homologada]]</f>
        <v>PeraviaDeforestaciónAgricultura migratoria/subsistencia</v>
      </c>
      <c r="O512" s="24">
        <v>1</v>
      </c>
      <c r="P512" s="17">
        <v>2</v>
      </c>
      <c r="Q512" s="17">
        <v>2</v>
      </c>
      <c r="R512" s="17">
        <v>2</v>
      </c>
      <c r="S512" s="17">
        <v>2</v>
      </c>
      <c r="T512" s="17"/>
      <c r="U512" s="17"/>
      <c r="V512" s="17"/>
      <c r="W512" s="17"/>
      <c r="X512" s="17">
        <f t="shared" si="25"/>
        <v>9</v>
      </c>
      <c r="Y512" s="41">
        <f t="shared" si="27"/>
        <v>1.8</v>
      </c>
      <c r="Z512" s="33">
        <v>6</v>
      </c>
      <c r="AA512" s="28"/>
      <c r="AB512" s="28">
        <f>+COUNTIFS(Causales[Causal Homologada],Causales[[#This Row],[Causal Homologada]])</f>
        <v>37</v>
      </c>
      <c r="AC512" s="28"/>
      <c r="AD512" s="28">
        <f>+COUNTIFS(Causales[Causal Homologada],Causales[[#This Row],[Causal Homologada]],Causales[Ranking],1,Causales[Dinámica],Causales[[#This Row],[Dinámica]])</f>
        <v>3</v>
      </c>
      <c r="AE512" s="28">
        <f>+COUNTIFS(Causales[Causal Homologada],Causales[[#This Row],[Causal Homologada]],Causales[Ranking],2,Causales[Dinámica],Causales[[#This Row],[Dinámica]])</f>
        <v>11</v>
      </c>
      <c r="AF512" s="28">
        <f>+Causales[[#This Row],[Conteo Rank]]*1+Causales[[#This Row],[Conteo Rank2]]*0.5</f>
        <v>8.5</v>
      </c>
      <c r="AG512" s="28">
        <f>+Causales[[#This Row],[Conteo Rank 1+2]]*0.8+Causales[[#This Row],[Puntaje Total]]*0.2</f>
        <v>8.6000000000000014</v>
      </c>
      <c r="AH512" s="28">
        <f>+_xlfn.PERCENTRANK.INC(Causales[Puntaje Ponderado],Causales[[#This Row],[Puntaje Ponderado]],3)</f>
        <v>0.39500000000000002</v>
      </c>
      <c r="AI512" s="49" t="str">
        <f>+VLOOKUP(M512,Homolgacion9[[Causal Homologada]:[Driver]],2,0)</f>
        <v>Manejo y uso insustentable de las tierras para producción agrícola</v>
      </c>
      <c r="AJ512" s="2" t="str">
        <f t="shared" si="26"/>
        <v>Baja</v>
      </c>
    </row>
    <row r="513" spans="2:36" x14ac:dyDescent="0.2">
      <c r="B513" s="1" t="s">
        <v>47</v>
      </c>
      <c r="C513" s="1" t="s">
        <v>36</v>
      </c>
      <c r="D513" s="1" t="str">
        <f>+VLOOKUP(F513,'DIV REGIONAL'!$F$4:$H$37,2,0)</f>
        <v>SUROESTE</v>
      </c>
      <c r="E513" s="1" t="str">
        <f>+VLOOKUP(F513,'DIV REGIONAL'!$F$4:$H$37,3,0)</f>
        <v>V. VALDESIA</v>
      </c>
      <c r="F513" s="1" t="s">
        <v>221</v>
      </c>
      <c r="G513" s="2">
        <v>1</v>
      </c>
      <c r="H513" s="1" t="s">
        <v>59</v>
      </c>
      <c r="I513" s="46" t="s">
        <v>859</v>
      </c>
      <c r="J513" s="2">
        <v>5</v>
      </c>
      <c r="K513" s="1" t="s">
        <v>3</v>
      </c>
      <c r="L513" s="16" t="s">
        <v>6</v>
      </c>
      <c r="M513" s="10" t="str">
        <f>+VLOOKUP(L513,Homolgacion9[[Causal]:[Causal Homologada]],2,0)</f>
        <v xml:space="preserve">Tala Ilegal de Bosque Natural </v>
      </c>
      <c r="N513" s="47" t="str">
        <f>+Causales[[#This Row],[Provincia]]&amp;Causales[[#This Row],[Dinámica]]&amp;Causales[[#This Row],[Causal Homologada]]</f>
        <v xml:space="preserve">PeraviaDeforestaciónTala Ilegal de Bosque Natural </v>
      </c>
      <c r="O513" s="24">
        <v>4</v>
      </c>
      <c r="P513" s="17">
        <v>5</v>
      </c>
      <c r="Q513" s="17">
        <v>3</v>
      </c>
      <c r="R513" s="17">
        <v>3</v>
      </c>
      <c r="S513" s="17">
        <v>3</v>
      </c>
      <c r="T513" s="17"/>
      <c r="U513" s="17"/>
      <c r="V513" s="17"/>
      <c r="W513" s="17"/>
      <c r="X513" s="17">
        <f t="shared" si="25"/>
        <v>18</v>
      </c>
      <c r="Y513" s="41">
        <f t="shared" si="27"/>
        <v>3.6</v>
      </c>
      <c r="Z513" s="33">
        <v>1</v>
      </c>
      <c r="AA513" s="28"/>
      <c r="AB513" s="28">
        <f>+COUNTIFS(Causales[Causal Homologada],Causales[[#This Row],[Causal Homologada]])</f>
        <v>34</v>
      </c>
      <c r="AC513" s="28"/>
      <c r="AD513" s="28">
        <f>+COUNTIFS(Causales[Causal Homologada],Causales[[#This Row],[Causal Homologada]],Causales[Ranking],1,Causales[Dinámica],Causales[[#This Row],[Dinámica]])</f>
        <v>10</v>
      </c>
      <c r="AE513" s="28">
        <f>+COUNTIFS(Causales[Causal Homologada],Causales[[#This Row],[Causal Homologada]],Causales[Ranking],2,Causales[Dinámica],Causales[[#This Row],[Dinámica]])</f>
        <v>3</v>
      </c>
      <c r="AF513" s="28">
        <f>+Causales[[#This Row],[Conteo Rank]]*1+Causales[[#This Row],[Conteo Rank2]]*0.5</f>
        <v>11.5</v>
      </c>
      <c r="AG513" s="28">
        <f>+Causales[[#This Row],[Conteo Rank 1+2]]*0.8+Causales[[#This Row],[Puntaje Total]]*0.2</f>
        <v>12.8</v>
      </c>
      <c r="AH513" s="28">
        <f>+_xlfn.PERCENTRANK.INC(Causales[Puntaje Ponderado],Causales[[#This Row],[Puntaje Ponderado]],3)</f>
        <v>0.69299999999999995</v>
      </c>
      <c r="AI513" s="49" t="str">
        <f>+VLOOKUP(M513,Homolgacion9[[Causal Homologada]:[Driver]],2,0)</f>
        <v>Manejo y uso insustentable de las tierras forestales</v>
      </c>
      <c r="AJ513" s="2" t="str">
        <f t="shared" si="26"/>
        <v>Alta</v>
      </c>
    </row>
    <row r="514" spans="2:36" x14ac:dyDescent="0.2">
      <c r="B514" s="1" t="s">
        <v>47</v>
      </c>
      <c r="C514" s="1" t="s">
        <v>36</v>
      </c>
      <c r="D514" s="1" t="str">
        <f>+VLOOKUP(F514,'DIV REGIONAL'!$F$4:$H$37,2,0)</f>
        <v>SUROESTE</v>
      </c>
      <c r="E514" s="1" t="str">
        <f>+VLOOKUP(F514,'DIV REGIONAL'!$F$4:$H$37,3,0)</f>
        <v>V. VALDESIA</v>
      </c>
      <c r="F514" s="1" t="s">
        <v>221</v>
      </c>
      <c r="G514" s="2">
        <v>1</v>
      </c>
      <c r="H514" s="1" t="s">
        <v>59</v>
      </c>
      <c r="I514" s="46" t="s">
        <v>859</v>
      </c>
      <c r="J514" s="2">
        <v>5</v>
      </c>
      <c r="K514" s="1" t="s">
        <v>3</v>
      </c>
      <c r="L514" s="16" t="s">
        <v>7</v>
      </c>
      <c r="M514" s="10" t="str">
        <f>+VLOOKUP(L514,Homolgacion9[[Causal]:[Causal Homologada]],2,0)</f>
        <v>Infraestructura</v>
      </c>
      <c r="N514" s="47" t="str">
        <f>+Causales[[#This Row],[Provincia]]&amp;Causales[[#This Row],[Dinámica]]&amp;Causales[[#This Row],[Causal Homologada]]</f>
        <v>PeraviaDeforestaciónInfraestructura</v>
      </c>
      <c r="O514" s="24">
        <v>4</v>
      </c>
      <c r="P514" s="17">
        <v>2</v>
      </c>
      <c r="Q514" s="17">
        <v>2</v>
      </c>
      <c r="R514" s="17">
        <v>3</v>
      </c>
      <c r="S514" s="17">
        <v>3</v>
      </c>
      <c r="T514" s="17"/>
      <c r="U514" s="17"/>
      <c r="V514" s="17"/>
      <c r="W514" s="17"/>
      <c r="X514" s="17">
        <f t="shared" si="25"/>
        <v>14</v>
      </c>
      <c r="Y514" s="41">
        <f t="shared" si="27"/>
        <v>2.8</v>
      </c>
      <c r="Z514" s="33">
        <v>4</v>
      </c>
      <c r="AA514" s="28"/>
      <c r="AB514" s="28">
        <f>+COUNTIFS(Causales[Causal Homologada],Causales[[#This Row],[Causal Homologada]])</f>
        <v>27</v>
      </c>
      <c r="AC514" s="28"/>
      <c r="AD514" s="28">
        <f>+COUNTIFS(Causales[Causal Homologada],Causales[[#This Row],[Causal Homologada]],Causales[Ranking],1,Causales[Dinámica],Causales[[#This Row],[Dinámica]])</f>
        <v>0</v>
      </c>
      <c r="AE514" s="28">
        <f>+COUNTIFS(Causales[Causal Homologada],Causales[[#This Row],[Causal Homologada]],Causales[Ranking],2,Causales[Dinámica],Causales[[#This Row],[Dinámica]])</f>
        <v>1</v>
      </c>
      <c r="AF514" s="28">
        <f>+Causales[[#This Row],[Conteo Rank]]*1+Causales[[#This Row],[Conteo Rank2]]*0.5</f>
        <v>0.5</v>
      </c>
      <c r="AG514" s="28">
        <f>+Causales[[#This Row],[Conteo Rank 1+2]]*0.8+Causales[[#This Row],[Puntaje Total]]*0.2</f>
        <v>3.2</v>
      </c>
      <c r="AH514" s="28">
        <f>+_xlfn.PERCENTRANK.INC(Causales[Puntaje Ponderado],Causales[[#This Row],[Puntaje Ponderado]],3)</f>
        <v>0.09</v>
      </c>
      <c r="AI514" s="49" t="str">
        <f>+VLOOKUP(M514,Homolgacion9[[Causal Homologada]:[Driver]],2,0)</f>
        <v>Expansión de infraestructura productiva de tipo urbana, vial e industrial</v>
      </c>
      <c r="AJ514" s="2" t="str">
        <f t="shared" si="26"/>
        <v>Muy Baja</v>
      </c>
    </row>
    <row r="515" spans="2:36" x14ac:dyDescent="0.2">
      <c r="B515" s="1" t="s">
        <v>47</v>
      </c>
      <c r="C515" s="1" t="s">
        <v>36</v>
      </c>
      <c r="D515" s="1" t="str">
        <f>+VLOOKUP(F515,'DIV REGIONAL'!$F$4:$H$37,2,0)</f>
        <v>SUROESTE</v>
      </c>
      <c r="E515" s="1" t="str">
        <f>+VLOOKUP(F515,'DIV REGIONAL'!$F$4:$H$37,3,0)</f>
        <v>V. VALDESIA</v>
      </c>
      <c r="F515" s="1" t="s">
        <v>221</v>
      </c>
      <c r="G515" s="2">
        <v>1</v>
      </c>
      <c r="H515" s="1" t="s">
        <v>59</v>
      </c>
      <c r="I515" s="46" t="s">
        <v>859</v>
      </c>
      <c r="J515" s="2">
        <v>5</v>
      </c>
      <c r="K515" s="1" t="s">
        <v>3</v>
      </c>
      <c r="L515" s="16" t="s">
        <v>127</v>
      </c>
      <c r="M515" s="10" t="str">
        <f>+VLOOKUP(L515,Homolgacion9[[Causal]:[Causal Homologada]],2,0)</f>
        <v>Agricultura migratoria/subsistencia</v>
      </c>
      <c r="N515" s="47" t="str">
        <f>+Causales[[#This Row],[Provincia]]&amp;Causales[[#This Row],[Dinámica]]&amp;Causales[[#This Row],[Causal Homologada]]</f>
        <v>PeraviaDeforestaciónAgricultura migratoria/subsistencia</v>
      </c>
      <c r="O515" s="24">
        <v>5</v>
      </c>
      <c r="P515" s="17">
        <v>3</v>
      </c>
      <c r="Q515" s="17">
        <v>3</v>
      </c>
      <c r="R515" s="17">
        <v>3</v>
      </c>
      <c r="S515" s="17">
        <v>3</v>
      </c>
      <c r="T515" s="17"/>
      <c r="U515" s="17"/>
      <c r="V515" s="17"/>
      <c r="W515" s="17"/>
      <c r="X515" s="17">
        <f t="shared" si="25"/>
        <v>17</v>
      </c>
      <c r="Y515" s="41">
        <f t="shared" si="27"/>
        <v>3.4</v>
      </c>
      <c r="Z515" s="33">
        <v>2</v>
      </c>
      <c r="AA515" s="28"/>
      <c r="AB515" s="28">
        <f>+COUNTIFS(Causales[Causal Homologada],Causales[[#This Row],[Causal Homologada]])</f>
        <v>37</v>
      </c>
      <c r="AC515" s="28"/>
      <c r="AD515" s="28">
        <f>+COUNTIFS(Causales[Causal Homologada],Causales[[#This Row],[Causal Homologada]],Causales[Ranking],1,Causales[Dinámica],Causales[[#This Row],[Dinámica]])</f>
        <v>3</v>
      </c>
      <c r="AE515" s="28">
        <f>+COUNTIFS(Causales[Causal Homologada],Causales[[#This Row],[Causal Homologada]],Causales[Ranking],2,Causales[Dinámica],Causales[[#This Row],[Dinámica]])</f>
        <v>11</v>
      </c>
      <c r="AF515" s="28">
        <f>+Causales[[#This Row],[Conteo Rank]]*1+Causales[[#This Row],[Conteo Rank2]]*0.5</f>
        <v>8.5</v>
      </c>
      <c r="AG515" s="28">
        <f>+Causales[[#This Row],[Conteo Rank 1+2]]*0.8+Causales[[#This Row],[Puntaje Total]]*0.2</f>
        <v>10.200000000000001</v>
      </c>
      <c r="AH515" s="28">
        <f>+_xlfn.PERCENTRANK.INC(Causales[Puntaje Ponderado],Causales[[#This Row],[Puntaje Ponderado]],3)</f>
        <v>0.48599999999999999</v>
      </c>
      <c r="AI515" s="49" t="str">
        <f>+VLOOKUP(M515,Homolgacion9[[Causal Homologada]:[Driver]],2,0)</f>
        <v>Manejo y uso insustentable de las tierras para producción agrícola</v>
      </c>
      <c r="AJ515" s="2" t="str">
        <f t="shared" si="26"/>
        <v>Media</v>
      </c>
    </row>
    <row r="516" spans="2:36" x14ac:dyDescent="0.2">
      <c r="B516" s="1" t="s">
        <v>47</v>
      </c>
      <c r="C516" s="1" t="s">
        <v>36</v>
      </c>
      <c r="D516" s="1" t="str">
        <f>+VLOOKUP(F516,'DIV REGIONAL'!$F$4:$H$37,2,0)</f>
        <v>SUROESTE</v>
      </c>
      <c r="E516" s="1" t="str">
        <f>+VLOOKUP(F516,'DIV REGIONAL'!$F$4:$H$37,3,0)</f>
        <v>V. VALDESIA</v>
      </c>
      <c r="F516" s="1" t="s">
        <v>221</v>
      </c>
      <c r="G516" s="2">
        <v>1</v>
      </c>
      <c r="H516" s="1" t="s">
        <v>59</v>
      </c>
      <c r="I516" s="46" t="s">
        <v>859</v>
      </c>
      <c r="J516" s="2">
        <v>5</v>
      </c>
      <c r="K516" s="1" t="s">
        <v>3</v>
      </c>
      <c r="L516" s="16" t="s">
        <v>60</v>
      </c>
      <c r="M516" s="10" t="str">
        <f>+VLOOKUP(L516,Homolgacion9[[Causal]:[Causal Homologada]],2,0)</f>
        <v>Ganadería Comercial</v>
      </c>
      <c r="N516" s="47" t="str">
        <f>+Causales[[#This Row],[Provincia]]&amp;Causales[[#This Row],[Dinámica]]&amp;Causales[[#This Row],[Causal Homologada]]</f>
        <v>PeraviaDeforestaciónGanadería Comercial</v>
      </c>
      <c r="O516" s="24">
        <v>2</v>
      </c>
      <c r="P516" s="17">
        <v>4</v>
      </c>
      <c r="Q516" s="17">
        <v>3</v>
      </c>
      <c r="R516" s="17">
        <v>3</v>
      </c>
      <c r="S516" s="17">
        <v>3</v>
      </c>
      <c r="T516" s="17"/>
      <c r="U516" s="17"/>
      <c r="V516" s="17"/>
      <c r="W516" s="17"/>
      <c r="X516" s="17">
        <f t="shared" si="25"/>
        <v>15</v>
      </c>
      <c r="Y516" s="41">
        <f t="shared" si="27"/>
        <v>3</v>
      </c>
      <c r="Z516" s="33">
        <v>3</v>
      </c>
      <c r="AA516" s="28"/>
      <c r="AB516" s="28">
        <f>+COUNTIFS(Causales[Causal Homologada],Causales[[#This Row],[Causal Homologada]])</f>
        <v>28</v>
      </c>
      <c r="AC516" s="28"/>
      <c r="AD516" s="28">
        <f>+COUNTIFS(Causales[Causal Homologada],Causales[[#This Row],[Causal Homologada]],Causales[Ranking],1,Causales[Dinámica],Causales[[#This Row],[Dinámica]])</f>
        <v>11</v>
      </c>
      <c r="AE516" s="28">
        <f>+COUNTIFS(Causales[Causal Homologada],Causales[[#This Row],[Causal Homologada]],Causales[Ranking],2,Causales[Dinámica],Causales[[#This Row],[Dinámica]])</f>
        <v>3</v>
      </c>
      <c r="AF516" s="28">
        <f>+Causales[[#This Row],[Conteo Rank]]*1+Causales[[#This Row],[Conteo Rank2]]*0.5</f>
        <v>12.5</v>
      </c>
      <c r="AG516" s="28">
        <f>+Causales[[#This Row],[Conteo Rank 1+2]]*0.8+Causales[[#This Row],[Puntaje Total]]*0.2</f>
        <v>13</v>
      </c>
      <c r="AH516" s="28">
        <f>+_xlfn.PERCENTRANK.INC(Causales[Puntaje Ponderado],Causales[[#This Row],[Puntaje Ponderado]],3)</f>
        <v>0.72399999999999998</v>
      </c>
      <c r="AI516" s="49" t="str">
        <f>+VLOOKUP(M516,Homolgacion9[[Causal Homologada]:[Driver]],2,0)</f>
        <v>Manejo y uso insustentable de las tierras para producción ganadera</v>
      </c>
      <c r="AJ516" s="2" t="str">
        <f t="shared" si="26"/>
        <v>Alta</v>
      </c>
    </row>
    <row r="517" spans="2:36" x14ac:dyDescent="0.2">
      <c r="B517" s="1" t="s">
        <v>47</v>
      </c>
      <c r="C517" s="1" t="s">
        <v>36</v>
      </c>
      <c r="D517" s="1" t="str">
        <f>+VLOOKUP(F517,'DIV REGIONAL'!$F$4:$H$37,2,0)</f>
        <v>SUROESTE</v>
      </c>
      <c r="E517" s="1" t="str">
        <f>+VLOOKUP(F517,'DIV REGIONAL'!$F$4:$H$37,3,0)</f>
        <v>V. VALDESIA</v>
      </c>
      <c r="F517" s="1" t="s">
        <v>221</v>
      </c>
      <c r="G517" s="2">
        <v>1</v>
      </c>
      <c r="H517" s="1" t="s">
        <v>59</v>
      </c>
      <c r="I517" s="46" t="s">
        <v>859</v>
      </c>
      <c r="J517" s="2">
        <v>5</v>
      </c>
      <c r="K517" s="1" t="s">
        <v>3</v>
      </c>
      <c r="L517" s="16" t="s">
        <v>61</v>
      </c>
      <c r="M517" s="10" t="str">
        <f>+VLOOKUP(L517,Homolgacion9[[Causal]:[Causal Homologada]],2,0)</f>
        <v>Minería a cielo abierto</v>
      </c>
      <c r="N517" s="47" t="str">
        <f>+Causales[[#This Row],[Provincia]]&amp;Causales[[#This Row],[Dinámica]]&amp;Causales[[#This Row],[Causal Homologada]]</f>
        <v>PeraviaDeforestaciónMinería a cielo abierto</v>
      </c>
      <c r="O517" s="24">
        <v>4</v>
      </c>
      <c r="P517" s="17">
        <v>5</v>
      </c>
      <c r="Q517" s="17">
        <v>3</v>
      </c>
      <c r="R517" s="17">
        <v>3</v>
      </c>
      <c r="S517" s="17">
        <v>3</v>
      </c>
      <c r="T517" s="17"/>
      <c r="U517" s="17"/>
      <c r="V517" s="17"/>
      <c r="W517" s="17"/>
      <c r="X517" s="17">
        <f t="shared" si="25"/>
        <v>18</v>
      </c>
      <c r="Y517" s="41">
        <f t="shared" si="27"/>
        <v>3.6</v>
      </c>
      <c r="Z517" s="33">
        <v>1</v>
      </c>
      <c r="AA517" s="28"/>
      <c r="AB517" s="28">
        <f>+COUNTIFS(Causales[Causal Homologada],Causales[[#This Row],[Causal Homologada]])</f>
        <v>24</v>
      </c>
      <c r="AC517" s="28"/>
      <c r="AD517" s="28">
        <f>+COUNTIFS(Causales[Causal Homologada],Causales[[#This Row],[Causal Homologada]],Causales[Ranking],1,Causales[Dinámica],Causales[[#This Row],[Dinámica]])</f>
        <v>4</v>
      </c>
      <c r="AE517" s="28">
        <f>+COUNTIFS(Causales[Causal Homologada],Causales[[#This Row],[Causal Homologada]],Causales[Ranking],2,Causales[Dinámica],Causales[[#This Row],[Dinámica]])</f>
        <v>3</v>
      </c>
      <c r="AF517" s="28">
        <f>+Causales[[#This Row],[Conteo Rank]]*1+Causales[[#This Row],[Conteo Rank2]]*0.5</f>
        <v>5.5</v>
      </c>
      <c r="AG517" s="28">
        <f>+Causales[[#This Row],[Conteo Rank 1+2]]*0.8+Causales[[#This Row],[Puntaje Total]]*0.2</f>
        <v>8</v>
      </c>
      <c r="AH517" s="28">
        <f>+_xlfn.PERCENTRANK.INC(Causales[Puntaje Ponderado],Causales[[#This Row],[Puntaje Ponderado]],3)</f>
        <v>0.36199999999999999</v>
      </c>
      <c r="AI517" s="49" t="str">
        <f>+VLOOKUP(M517,Homolgacion9[[Causal Homologada]:[Driver]],2,0)</f>
        <v>Minería a cielo abierto</v>
      </c>
      <c r="AJ517" s="2" t="str">
        <f t="shared" si="26"/>
        <v>Baja</v>
      </c>
    </row>
    <row r="518" spans="2:36" x14ac:dyDescent="0.2">
      <c r="B518" s="1" t="s">
        <v>47</v>
      </c>
      <c r="C518" s="1" t="s">
        <v>36</v>
      </c>
      <c r="D518" s="1" t="str">
        <f>+VLOOKUP(F518,'DIV REGIONAL'!$F$4:$H$37,2,0)</f>
        <v>SUROESTE</v>
      </c>
      <c r="E518" s="1" t="str">
        <f>+VLOOKUP(F518,'DIV REGIONAL'!$F$4:$H$37,3,0)</f>
        <v>V. VALDESIA</v>
      </c>
      <c r="F518" s="1" t="s">
        <v>221</v>
      </c>
      <c r="G518" s="2">
        <v>1</v>
      </c>
      <c r="H518" s="1" t="s">
        <v>59</v>
      </c>
      <c r="I518" s="46" t="s">
        <v>859</v>
      </c>
      <c r="J518" s="2">
        <v>5</v>
      </c>
      <c r="K518" s="1" t="s">
        <v>3</v>
      </c>
      <c r="L518" s="16" t="s">
        <v>124</v>
      </c>
      <c r="M518" s="10" t="str">
        <f>+VLOOKUP(L518,Homolgacion9[[Causal]:[Causal Homologada]],2,0)</f>
        <v>Incendios Alta Intensidad</v>
      </c>
      <c r="N518" s="47" t="str">
        <f>+Causales[[#This Row],[Provincia]]&amp;Causales[[#This Row],[Dinámica]]&amp;Causales[[#This Row],[Causal Homologada]]</f>
        <v>PeraviaDeforestaciónIncendios Alta Intensidad</v>
      </c>
      <c r="O518" s="24">
        <v>2</v>
      </c>
      <c r="P518" s="17">
        <v>2</v>
      </c>
      <c r="Q518" s="17">
        <v>2</v>
      </c>
      <c r="R518" s="17">
        <v>2</v>
      </c>
      <c r="S518" s="17">
        <v>2</v>
      </c>
      <c r="T518" s="17"/>
      <c r="U518" s="17"/>
      <c r="V518" s="17"/>
      <c r="W518" s="17"/>
      <c r="X518" s="17">
        <f t="shared" si="25"/>
        <v>10</v>
      </c>
      <c r="Y518" s="41">
        <f t="shared" si="27"/>
        <v>2</v>
      </c>
      <c r="Z518" s="33">
        <v>5</v>
      </c>
      <c r="AA518" s="28"/>
      <c r="AB518" s="28">
        <f>+COUNTIFS(Causales[Causal Homologada],Causales[[#This Row],[Causal Homologada]])</f>
        <v>18</v>
      </c>
      <c r="AC518" s="28"/>
      <c r="AD518" s="28">
        <f>+COUNTIFS(Causales[Causal Homologada],Causales[[#This Row],[Causal Homologada]],Causales[Ranking],1,Causales[Dinámica],Causales[[#This Row],[Dinámica]])</f>
        <v>0</v>
      </c>
      <c r="AE518" s="28">
        <f>+COUNTIFS(Causales[Causal Homologada],Causales[[#This Row],[Causal Homologada]],Causales[Ranking],2,Causales[Dinámica],Causales[[#This Row],[Dinámica]])</f>
        <v>2</v>
      </c>
      <c r="AF518" s="28">
        <f>+Causales[[#This Row],[Conteo Rank]]*1+Causales[[#This Row],[Conteo Rank2]]*0.5</f>
        <v>1</v>
      </c>
      <c r="AG518" s="28">
        <f>+Causales[[#This Row],[Conteo Rank 1+2]]*0.8+Causales[[#This Row],[Puntaje Total]]*0.2</f>
        <v>2.8</v>
      </c>
      <c r="AH518" s="28">
        <f>+_xlfn.PERCENTRANK.INC(Causales[Puntaje Ponderado],Causales[[#This Row],[Puntaje Ponderado]],3)</f>
        <v>6.3E-2</v>
      </c>
      <c r="AI518" s="49" t="str">
        <f>+VLOOKUP(M518,Homolgacion9[[Causal Homologada]:[Driver]],2,0)</f>
        <v>Incendios Forestales</v>
      </c>
      <c r="AJ518" s="2" t="str">
        <f t="shared" si="26"/>
        <v>Muy Baja</v>
      </c>
    </row>
    <row r="519" spans="2:36" x14ac:dyDescent="0.2">
      <c r="B519" s="1" t="s">
        <v>47</v>
      </c>
      <c r="C519" s="1" t="s">
        <v>36</v>
      </c>
      <c r="D519" s="1" t="str">
        <f>+VLOOKUP(F519,'DIV REGIONAL'!$F$4:$H$37,2,0)</f>
        <v>SUROESTE</v>
      </c>
      <c r="E519" s="1" t="str">
        <f>+VLOOKUP(F519,'DIV REGIONAL'!$F$4:$H$37,3,0)</f>
        <v>V. VALDESIA</v>
      </c>
      <c r="F519" s="1" t="s">
        <v>221</v>
      </c>
      <c r="G519" s="2">
        <v>1</v>
      </c>
      <c r="H519" s="1" t="s">
        <v>59</v>
      </c>
      <c r="I519" s="46" t="s">
        <v>859</v>
      </c>
      <c r="J519" s="2">
        <v>5</v>
      </c>
      <c r="K519" s="1" t="s">
        <v>15</v>
      </c>
      <c r="L519" s="16" t="s">
        <v>154</v>
      </c>
      <c r="M519" s="10" t="str">
        <f>+VLOOKUP(L519,Homolgacion9[[Causal]:[Causal Homologada]],2,0)</f>
        <v>Dinámica Migratoria</v>
      </c>
      <c r="N519" s="47" t="str">
        <f>+Causales[[#This Row],[Provincia]]&amp;Causales[[#This Row],[Dinámica]]&amp;Causales[[#This Row],[Causal Homologada]]</f>
        <v>PeraviaCausas IndirectasDinámica Migratoria</v>
      </c>
      <c r="O519" s="24">
        <v>4</v>
      </c>
      <c r="P519" s="17">
        <v>4</v>
      </c>
      <c r="Q519" s="17">
        <v>2</v>
      </c>
      <c r="R519" s="17">
        <v>2</v>
      </c>
      <c r="S519" s="17">
        <v>2</v>
      </c>
      <c r="T519" s="17"/>
      <c r="U519" s="17"/>
      <c r="V519" s="17"/>
      <c r="W519" s="17"/>
      <c r="X519" s="17">
        <f t="shared" si="25"/>
        <v>14</v>
      </c>
      <c r="Y519" s="41">
        <f t="shared" si="27"/>
        <v>2.8</v>
      </c>
      <c r="Z519" s="33">
        <v>4</v>
      </c>
      <c r="AA519" s="28"/>
      <c r="AB519" s="28">
        <f>+COUNTIFS(Causales[Causal Homologada],Causales[[#This Row],[Causal Homologada]])</f>
        <v>21</v>
      </c>
      <c r="AC519" s="28"/>
      <c r="AD519" s="28">
        <f>+COUNTIFS(Causales[Causal Homologada],Causales[[#This Row],[Causal Homologada]],Causales[Ranking],1,Causales[Dinámica],Causales[[#This Row],[Dinámica]])</f>
        <v>6</v>
      </c>
      <c r="AE519" s="28">
        <f>+COUNTIFS(Causales[Causal Homologada],Causales[[#This Row],[Causal Homologada]],Causales[Ranking],2,Causales[Dinámica],Causales[[#This Row],[Dinámica]])</f>
        <v>3</v>
      </c>
      <c r="AF519" s="28">
        <f>+Causales[[#This Row],[Conteo Rank]]*1+Causales[[#This Row],[Conteo Rank2]]*0.5</f>
        <v>7.5</v>
      </c>
      <c r="AG519" s="28">
        <f>+Causales[[#This Row],[Conteo Rank 1+2]]*0.8+Causales[[#This Row],[Puntaje Total]]*0.2</f>
        <v>8.8000000000000007</v>
      </c>
      <c r="AH519" s="28">
        <f>+_xlfn.PERCENTRANK.INC(Causales[Puntaje Ponderado],Causales[[#This Row],[Puntaje Ponderado]],3)</f>
        <v>0.40799999999999997</v>
      </c>
      <c r="AI519" s="49" t="str">
        <f>+VLOOKUP(M519,Homolgacion9[[Causal Homologada]:[Driver]],2,0)</f>
        <v>Insidencia sobre los Recursos Forestales debido a la elevada migración ilegal de origen internacional</v>
      </c>
      <c r="AJ519" s="2" t="str">
        <f t="shared" si="26"/>
        <v>Media</v>
      </c>
    </row>
    <row r="520" spans="2:36" x14ac:dyDescent="0.2">
      <c r="B520" s="1" t="s">
        <v>47</v>
      </c>
      <c r="C520" s="1" t="s">
        <v>36</v>
      </c>
      <c r="D520" s="1" t="str">
        <f>+VLOOKUP(F520,'DIV REGIONAL'!$F$4:$H$37,2,0)</f>
        <v>SUROESTE</v>
      </c>
      <c r="E520" s="1" t="str">
        <f>+VLOOKUP(F520,'DIV REGIONAL'!$F$4:$H$37,3,0)</f>
        <v>V. VALDESIA</v>
      </c>
      <c r="F520" s="1" t="s">
        <v>221</v>
      </c>
      <c r="G520" s="2">
        <v>1</v>
      </c>
      <c r="H520" s="1" t="s">
        <v>59</v>
      </c>
      <c r="I520" s="46" t="s">
        <v>859</v>
      </c>
      <c r="J520" s="2">
        <v>5</v>
      </c>
      <c r="K520" s="1" t="s">
        <v>10</v>
      </c>
      <c r="L520" s="1" t="s">
        <v>14</v>
      </c>
      <c r="M520" s="10" t="str">
        <f>+VLOOKUP(L520,Homolgacion9[[Causal]:[Causal Homologada]],2,0)</f>
        <v>Planes de Manejo mal gestionados/mal ejecutados</v>
      </c>
      <c r="N520" s="47" t="str">
        <f>+Causales[[#This Row],[Provincia]]&amp;Causales[[#This Row],[Dinámica]]&amp;Causales[[#This Row],[Causal Homologada]]</f>
        <v>PeraviaDegradaciónPlanes de Manejo mal gestionados/mal ejecutados</v>
      </c>
      <c r="O520" s="14">
        <v>1</v>
      </c>
      <c r="P520" s="8">
        <v>2</v>
      </c>
      <c r="Q520" s="8">
        <v>3</v>
      </c>
      <c r="R520" s="8">
        <v>3</v>
      </c>
      <c r="S520" s="8">
        <v>3</v>
      </c>
      <c r="T520" s="8"/>
      <c r="U520" s="8"/>
      <c r="V520" s="8"/>
      <c r="W520" s="8"/>
      <c r="X520" s="8">
        <f t="shared" ref="X520:X583" si="28">IF(SUM(O520:W520)=0,"",SUM(O520:W520))</f>
        <v>12</v>
      </c>
      <c r="Y520" s="39">
        <f t="shared" si="27"/>
        <v>2.4</v>
      </c>
      <c r="Z520" s="34">
        <v>5</v>
      </c>
      <c r="AA520" s="28"/>
      <c r="AB520" s="28">
        <f>+COUNTIFS(Causales[Causal Homologada],Causales[[#This Row],[Causal Homologada]])</f>
        <v>33</v>
      </c>
      <c r="AC520" s="28"/>
      <c r="AD520" s="28">
        <f>+COUNTIFS(Causales[Causal Homologada],Causales[[#This Row],[Causal Homologada]],Causales[Ranking],1,Causales[Dinámica],Causales[[#This Row],[Dinámica]])</f>
        <v>9</v>
      </c>
      <c r="AE520" s="28">
        <f>+COUNTIFS(Causales[Causal Homologada],Causales[[#This Row],[Causal Homologada]],Causales[Ranking],2,Causales[Dinámica],Causales[[#This Row],[Dinámica]])</f>
        <v>4</v>
      </c>
      <c r="AF520" s="28">
        <f>+Causales[[#This Row],[Conteo Rank]]*1+Causales[[#This Row],[Conteo Rank2]]*0.5</f>
        <v>11</v>
      </c>
      <c r="AG520" s="28">
        <f>+Causales[[#This Row],[Conteo Rank 1+2]]*0.8+Causales[[#This Row],[Puntaje Total]]*0.2</f>
        <v>11.200000000000001</v>
      </c>
      <c r="AH520" s="28">
        <f>+_xlfn.PERCENTRANK.INC(Causales[Puntaje Ponderado],Causales[[#This Row],[Puntaje Ponderado]],3)</f>
        <v>0.56299999999999994</v>
      </c>
      <c r="AI520" s="49" t="str">
        <f>+VLOOKUP(M520,Homolgacion9[[Causal Homologada]:[Driver]],2,0)</f>
        <v>Manejo y uso insustentable de las tierras forestales</v>
      </c>
      <c r="AJ520" s="2" t="str">
        <f t="shared" si="26"/>
        <v>Media</v>
      </c>
    </row>
    <row r="521" spans="2:36" x14ac:dyDescent="0.2">
      <c r="B521" s="1" t="s">
        <v>47</v>
      </c>
      <c r="C521" s="1" t="s">
        <v>36</v>
      </c>
      <c r="D521" s="1" t="str">
        <f>+VLOOKUP(F521,'DIV REGIONAL'!$F$4:$H$37,2,0)</f>
        <v>SUROESTE</v>
      </c>
      <c r="E521" s="1" t="str">
        <f>+VLOOKUP(F521,'DIV REGIONAL'!$F$4:$H$37,3,0)</f>
        <v>V. VALDESIA</v>
      </c>
      <c r="F521" s="1" t="s">
        <v>221</v>
      </c>
      <c r="G521" s="2">
        <v>1</v>
      </c>
      <c r="H521" s="1" t="s">
        <v>59</v>
      </c>
      <c r="I521" s="46" t="s">
        <v>859</v>
      </c>
      <c r="J521" s="2">
        <v>5</v>
      </c>
      <c r="K521" s="1" t="s">
        <v>10</v>
      </c>
      <c r="L521" s="1" t="s">
        <v>11</v>
      </c>
      <c r="M521" s="10" t="str">
        <f>+VLOOKUP(L521,Homolgacion9[[Causal]:[Causal Homologada]],2,0)</f>
        <v>Incendios Mediana y Baja Intensidad</v>
      </c>
      <c r="N521" s="47" t="str">
        <f>+Causales[[#This Row],[Provincia]]&amp;Causales[[#This Row],[Dinámica]]&amp;Causales[[#This Row],[Causal Homologada]]</f>
        <v>PeraviaDegradaciónIncendios Mediana y Baja Intensidad</v>
      </c>
      <c r="O521" s="14">
        <v>1</v>
      </c>
      <c r="P521" s="8">
        <v>3</v>
      </c>
      <c r="Q521" s="8">
        <v>2</v>
      </c>
      <c r="R521" s="8">
        <v>2</v>
      </c>
      <c r="S521" s="8">
        <v>2</v>
      </c>
      <c r="T521" s="8"/>
      <c r="U521" s="8"/>
      <c r="V521" s="8"/>
      <c r="W521" s="8"/>
      <c r="X521" s="8">
        <f t="shared" si="28"/>
        <v>10</v>
      </c>
      <c r="Y521" s="39">
        <f t="shared" si="27"/>
        <v>2</v>
      </c>
      <c r="Z521" s="34">
        <v>6</v>
      </c>
      <c r="AA521" s="28"/>
      <c r="AB521" s="28">
        <f>+COUNTIFS(Causales[Causal Homologada],Causales[[#This Row],[Causal Homologada]])</f>
        <v>30</v>
      </c>
      <c r="AC521" s="28"/>
      <c r="AD521" s="28">
        <f>+COUNTIFS(Causales[Causal Homologada],Causales[[#This Row],[Causal Homologada]],Causales[Ranking],1,Causales[Dinámica],Causales[[#This Row],[Dinámica]])</f>
        <v>1</v>
      </c>
      <c r="AE521" s="28">
        <f>+COUNTIFS(Causales[Causal Homologada],Causales[[#This Row],[Causal Homologada]],Causales[Ranking],2,Causales[Dinámica],Causales[[#This Row],[Dinámica]])</f>
        <v>7</v>
      </c>
      <c r="AF521" s="28">
        <f>+Causales[[#This Row],[Conteo Rank]]*1+Causales[[#This Row],[Conteo Rank2]]*0.5</f>
        <v>4.5</v>
      </c>
      <c r="AG521" s="28">
        <f>+Causales[[#This Row],[Conteo Rank 1+2]]*0.8+Causales[[#This Row],[Puntaje Total]]*0.2</f>
        <v>5.6</v>
      </c>
      <c r="AH521" s="28">
        <f>+_xlfn.PERCENTRANK.INC(Causales[Puntaje Ponderado],Causales[[#This Row],[Puntaje Ponderado]],3)</f>
        <v>0.23599999999999999</v>
      </c>
      <c r="AI521" s="49" t="str">
        <f>+VLOOKUP(M521,Homolgacion9[[Causal Homologada]:[Driver]],2,0)</f>
        <v>Incendios Forestales</v>
      </c>
      <c r="AJ521" s="2" t="str">
        <f t="shared" ref="AJ521:AJ584" si="29">+IF(AH521&lt;=$AO$12,$AM$12,IF(AH521&lt;=$AO$11,$AM$11,IF(AH521&lt;=$AO$10,$AM$10,IF(AH521&lt;=$AO$9,$AM$9,$AM$8))))</f>
        <v>Baja</v>
      </c>
    </row>
    <row r="522" spans="2:36" x14ac:dyDescent="0.2">
      <c r="B522" s="1" t="s">
        <v>47</v>
      </c>
      <c r="C522" s="1" t="s">
        <v>36</v>
      </c>
      <c r="D522" s="1" t="str">
        <f>+VLOOKUP(F522,'DIV REGIONAL'!$F$4:$H$37,2,0)</f>
        <v>SUROESTE</v>
      </c>
      <c r="E522" s="1" t="str">
        <f>+VLOOKUP(F522,'DIV REGIONAL'!$F$4:$H$37,3,0)</f>
        <v>V. VALDESIA</v>
      </c>
      <c r="F522" s="1" t="s">
        <v>221</v>
      </c>
      <c r="G522" s="2">
        <v>1</v>
      </c>
      <c r="H522" s="1" t="s">
        <v>59</v>
      </c>
      <c r="I522" s="46" t="s">
        <v>859</v>
      </c>
      <c r="J522" s="2">
        <v>5</v>
      </c>
      <c r="K522" s="1" t="s">
        <v>10</v>
      </c>
      <c r="L522" s="1" t="s">
        <v>12</v>
      </c>
      <c r="M522" s="10" t="str">
        <f>+VLOOKUP(L522,Homolgacion9[[Causal]:[Causal Homologada]],2,0)</f>
        <v>Pastoreo de ganado en bosques</v>
      </c>
      <c r="N522" s="47" t="str">
        <f>+Causales[[#This Row],[Provincia]]&amp;Causales[[#This Row],[Dinámica]]&amp;Causales[[#This Row],[Causal Homologada]]</f>
        <v>PeraviaDegradaciónPastoreo de ganado en bosques</v>
      </c>
      <c r="O522" s="14">
        <v>3</v>
      </c>
      <c r="P522" s="8">
        <v>4</v>
      </c>
      <c r="Q522" s="8">
        <v>3</v>
      </c>
      <c r="R522" s="8">
        <v>3</v>
      </c>
      <c r="S522" s="8">
        <v>2</v>
      </c>
      <c r="T522" s="8"/>
      <c r="U522" s="8"/>
      <c r="V522" s="8"/>
      <c r="W522" s="8"/>
      <c r="X522" s="8">
        <f t="shared" si="28"/>
        <v>15</v>
      </c>
      <c r="Y522" s="39">
        <f t="shared" si="27"/>
        <v>3</v>
      </c>
      <c r="Z522" s="34">
        <v>3</v>
      </c>
      <c r="AA522" s="28"/>
      <c r="AB522" s="28">
        <f>+COUNTIFS(Causales[Causal Homologada],Causales[[#This Row],[Causal Homologada]])</f>
        <v>29</v>
      </c>
      <c r="AC522" s="28"/>
      <c r="AD522" s="28">
        <f>+COUNTIFS(Causales[Causal Homologada],Causales[[#This Row],[Causal Homologada]],Causales[Ranking],1,Causales[Dinámica],Causales[[#This Row],[Dinámica]])</f>
        <v>11</v>
      </c>
      <c r="AE522" s="28">
        <f>+COUNTIFS(Causales[Causal Homologada],Causales[[#This Row],[Causal Homologada]],Causales[Ranking],2,Causales[Dinámica],Causales[[#This Row],[Dinámica]])</f>
        <v>8</v>
      </c>
      <c r="AF522" s="28">
        <f>+Causales[[#This Row],[Conteo Rank]]*1+Causales[[#This Row],[Conteo Rank2]]*0.5</f>
        <v>15</v>
      </c>
      <c r="AG522" s="28">
        <f>+Causales[[#This Row],[Conteo Rank 1+2]]*0.8+Causales[[#This Row],[Puntaje Total]]*0.2</f>
        <v>15</v>
      </c>
      <c r="AH522" s="28">
        <f>+_xlfn.PERCENTRANK.INC(Causales[Puntaje Ponderado],Causales[[#This Row],[Puntaje Ponderado]],3)</f>
        <v>0.91900000000000004</v>
      </c>
      <c r="AI522" s="49" t="str">
        <f>+VLOOKUP(M522,Homolgacion9[[Causal Homologada]:[Driver]],2,0)</f>
        <v>Manejo y uso insustentable de las tierras para producción ganadera</v>
      </c>
      <c r="AJ522" s="2" t="str">
        <f t="shared" si="29"/>
        <v>Muy Alta</v>
      </c>
    </row>
    <row r="523" spans="2:36" x14ac:dyDescent="0.2">
      <c r="B523" s="1" t="s">
        <v>47</v>
      </c>
      <c r="C523" s="1" t="s">
        <v>36</v>
      </c>
      <c r="D523" s="1" t="str">
        <f>+VLOOKUP(F523,'DIV REGIONAL'!$F$4:$H$37,2,0)</f>
        <v>SUROESTE</v>
      </c>
      <c r="E523" s="1" t="str">
        <f>+VLOOKUP(F523,'DIV REGIONAL'!$F$4:$H$37,3,0)</f>
        <v>V. VALDESIA</v>
      </c>
      <c r="F523" s="1" t="s">
        <v>221</v>
      </c>
      <c r="G523" s="2">
        <v>1</v>
      </c>
      <c r="H523" s="1" t="s">
        <v>59</v>
      </c>
      <c r="I523" s="46" t="s">
        <v>859</v>
      </c>
      <c r="J523" s="2">
        <v>5</v>
      </c>
      <c r="K523" s="1" t="s">
        <v>10</v>
      </c>
      <c r="L523" s="1" t="s">
        <v>13</v>
      </c>
      <c r="M523" s="10" t="str">
        <f>+VLOOKUP(L523,Homolgacion9[[Causal]:[Causal Homologada]],2,0)</f>
        <v>Extracción de Madera Leña/Carbón</v>
      </c>
      <c r="N523" s="47" t="str">
        <f>+Causales[[#This Row],[Provincia]]&amp;Causales[[#This Row],[Dinámica]]&amp;Causales[[#This Row],[Causal Homologada]]</f>
        <v>PeraviaDegradaciónExtracción de Madera Leña/Carbón</v>
      </c>
      <c r="O523" s="14">
        <v>4</v>
      </c>
      <c r="P523" s="8">
        <v>3</v>
      </c>
      <c r="Q523" s="8">
        <v>3</v>
      </c>
      <c r="R523" s="8">
        <v>3</v>
      </c>
      <c r="S523" s="8">
        <v>3</v>
      </c>
      <c r="T523" s="8"/>
      <c r="U523" s="8"/>
      <c r="V523" s="8"/>
      <c r="W523" s="8"/>
      <c r="X523" s="8">
        <f t="shared" si="28"/>
        <v>16</v>
      </c>
      <c r="Y523" s="39">
        <f t="shared" si="27"/>
        <v>3.2</v>
      </c>
      <c r="Z523" s="34">
        <v>2</v>
      </c>
      <c r="AA523" s="28"/>
      <c r="AB523" s="28">
        <f>+COUNTIFS(Causales[Causal Homologada],Causales[[#This Row],[Causal Homologada]])</f>
        <v>31</v>
      </c>
      <c r="AC523" s="28"/>
      <c r="AD523" s="28">
        <f>+COUNTIFS(Causales[Causal Homologada],Causales[[#This Row],[Causal Homologada]],Causales[Ranking],1,Causales[Dinámica],Causales[[#This Row],[Dinámica]])</f>
        <v>10</v>
      </c>
      <c r="AE523" s="28">
        <f>+COUNTIFS(Causales[Causal Homologada],Causales[[#This Row],[Causal Homologada]],Causales[Ranking],2,Causales[Dinámica],Causales[[#This Row],[Dinámica]])</f>
        <v>9</v>
      </c>
      <c r="AF523" s="28">
        <f>+Causales[[#This Row],[Conteo Rank]]*1+Causales[[#This Row],[Conteo Rank2]]*0.5</f>
        <v>14.5</v>
      </c>
      <c r="AG523" s="28">
        <f>+Causales[[#This Row],[Conteo Rank 1+2]]*0.8+Causales[[#This Row],[Puntaje Total]]*0.2</f>
        <v>14.8</v>
      </c>
      <c r="AH523" s="28">
        <f>+_xlfn.PERCENTRANK.INC(Causales[Puntaje Ponderado],Causales[[#This Row],[Puntaje Ponderado]],3)</f>
        <v>0.90100000000000002</v>
      </c>
      <c r="AI523" s="49" t="str">
        <f>+VLOOKUP(M523,Homolgacion9[[Causal Homologada]:[Driver]],2,0)</f>
        <v>Manejo y uso insustentable de las tierras forestales</v>
      </c>
      <c r="AJ523" s="2" t="str">
        <f t="shared" si="29"/>
        <v>Muy Alta</v>
      </c>
    </row>
    <row r="524" spans="2:36" x14ac:dyDescent="0.2">
      <c r="B524" s="1" t="s">
        <v>47</v>
      </c>
      <c r="C524" s="1" t="s">
        <v>36</v>
      </c>
      <c r="D524" s="1" t="str">
        <f>+VLOOKUP(F524,'DIV REGIONAL'!$F$4:$H$37,2,0)</f>
        <v>SUROESTE</v>
      </c>
      <c r="E524" s="1" t="str">
        <f>+VLOOKUP(F524,'DIV REGIONAL'!$F$4:$H$37,3,0)</f>
        <v>V. VALDESIA</v>
      </c>
      <c r="F524" s="1" t="s">
        <v>221</v>
      </c>
      <c r="G524" s="2">
        <v>1</v>
      </c>
      <c r="H524" s="1" t="s">
        <v>59</v>
      </c>
      <c r="I524" s="46" t="s">
        <v>859</v>
      </c>
      <c r="J524" s="2">
        <v>5</v>
      </c>
      <c r="K524" s="1" t="s">
        <v>10</v>
      </c>
      <c r="L524" s="1" t="s">
        <v>155</v>
      </c>
      <c r="M524" s="10" t="str">
        <f>+VLOOKUP(L524,Homolgacion9[[Causal]:[Causal Homologada]],2,0)</f>
        <v>desastres Naturales</v>
      </c>
      <c r="N524" s="47" t="str">
        <f>+Causales[[#This Row],[Provincia]]&amp;Causales[[#This Row],[Dinámica]]&amp;Causales[[#This Row],[Causal Homologada]]</f>
        <v>PeraviaDegradacióndesastres Naturales</v>
      </c>
      <c r="O524" s="14">
        <v>2</v>
      </c>
      <c r="P524" s="8">
        <v>2</v>
      </c>
      <c r="Q524" s="8">
        <v>3</v>
      </c>
      <c r="R524" s="8">
        <v>3</v>
      </c>
      <c r="S524" s="8">
        <v>3</v>
      </c>
      <c r="T524" s="8"/>
      <c r="U524" s="8"/>
      <c r="V524" s="8"/>
      <c r="W524" s="8"/>
      <c r="X524" s="8">
        <f t="shared" si="28"/>
        <v>13</v>
      </c>
      <c r="Y524" s="39">
        <f t="shared" si="27"/>
        <v>2.6</v>
      </c>
      <c r="Z524" s="34">
        <v>4</v>
      </c>
      <c r="AA524" s="28"/>
      <c r="AB524" s="28">
        <f>+COUNTIFS(Causales[Causal Homologada],Causales[[#This Row],[Causal Homologada]])</f>
        <v>15</v>
      </c>
      <c r="AC524" s="28"/>
      <c r="AD524" s="28">
        <f>+COUNTIFS(Causales[Causal Homologada],Causales[[#This Row],[Causal Homologada]],Causales[Ranking],1,Causales[Dinámica],Causales[[#This Row],[Dinámica]])</f>
        <v>2</v>
      </c>
      <c r="AE524" s="28">
        <f>+COUNTIFS(Causales[Causal Homologada],Causales[[#This Row],[Causal Homologada]],Causales[Ranking],2,Causales[Dinámica],Causales[[#This Row],[Dinámica]])</f>
        <v>1</v>
      </c>
      <c r="AF524" s="28">
        <f>+Causales[[#This Row],[Conteo Rank]]*1+Causales[[#This Row],[Conteo Rank2]]*0.5</f>
        <v>2.5</v>
      </c>
      <c r="AG524" s="28">
        <f>+Causales[[#This Row],[Conteo Rank 1+2]]*0.8+Causales[[#This Row],[Puntaje Total]]*0.2</f>
        <v>4.5999999999999996</v>
      </c>
      <c r="AH524" s="28">
        <f>+_xlfn.PERCENTRANK.INC(Causales[Puntaje Ponderado],Causales[[#This Row],[Puntaje Ponderado]],3)</f>
        <v>0.16700000000000001</v>
      </c>
      <c r="AI524" s="49" t="str">
        <f>+VLOOKUP(M524,Homolgacion9[[Causal Homologada]:[Driver]],2,0)</f>
        <v>Desastres Naturales: Huracanes, sequía y deslizamientos</v>
      </c>
      <c r="AJ524" s="2" t="str">
        <f t="shared" si="29"/>
        <v>Muy Baja</v>
      </c>
    </row>
    <row r="525" spans="2:36" x14ac:dyDescent="0.2">
      <c r="B525" s="1" t="s">
        <v>47</v>
      </c>
      <c r="C525" s="1" t="s">
        <v>36</v>
      </c>
      <c r="D525" s="1" t="str">
        <f>+VLOOKUP(F525,'DIV REGIONAL'!$F$4:$H$37,2,0)</f>
        <v>SUROESTE</v>
      </c>
      <c r="E525" s="1" t="str">
        <f>+VLOOKUP(F525,'DIV REGIONAL'!$F$4:$H$37,3,0)</f>
        <v>V. VALDESIA</v>
      </c>
      <c r="F525" s="1" t="s">
        <v>221</v>
      </c>
      <c r="G525" s="2">
        <v>1</v>
      </c>
      <c r="H525" s="1" t="s">
        <v>59</v>
      </c>
      <c r="I525" s="46" t="s">
        <v>859</v>
      </c>
      <c r="J525" s="2">
        <v>5</v>
      </c>
      <c r="K525" s="1" t="s">
        <v>10</v>
      </c>
      <c r="L525" s="1" t="s">
        <v>156</v>
      </c>
      <c r="M525" s="10" t="str">
        <f>+VLOOKUP(L525,Homolgacion9[[Causal]:[Causal Homologada]],2,0)</f>
        <v>Introducción Especies Exóticas/Invasoras</v>
      </c>
      <c r="N525" s="47" t="str">
        <f>+Causales[[#This Row],[Provincia]]&amp;Causales[[#This Row],[Dinámica]]&amp;Causales[[#This Row],[Causal Homologada]]</f>
        <v>PeraviaDegradaciónIntroducción Especies Exóticas/Invasoras</v>
      </c>
      <c r="O525" s="14">
        <v>2</v>
      </c>
      <c r="P525" s="8">
        <v>3</v>
      </c>
      <c r="Q525" s="8">
        <v>3</v>
      </c>
      <c r="R525" s="8">
        <v>4</v>
      </c>
      <c r="S525" s="8">
        <v>4</v>
      </c>
      <c r="T525" s="8"/>
      <c r="U525" s="8"/>
      <c r="V525" s="8"/>
      <c r="W525" s="8"/>
      <c r="X525" s="8">
        <f t="shared" si="28"/>
        <v>16</v>
      </c>
      <c r="Y525" s="39">
        <f t="shared" si="27"/>
        <v>3.2</v>
      </c>
      <c r="Z525" s="34">
        <v>2</v>
      </c>
      <c r="AA525" s="28"/>
      <c r="AB525" s="28">
        <f>+COUNTIFS(Causales[Causal Homologada],Causales[[#This Row],[Causal Homologada]])</f>
        <v>18</v>
      </c>
      <c r="AC525" s="28"/>
      <c r="AD525" s="28">
        <f>+COUNTIFS(Causales[Causal Homologada],Causales[[#This Row],[Causal Homologada]],Causales[Ranking],1,Causales[Dinámica],Causales[[#This Row],[Dinámica]])</f>
        <v>2</v>
      </c>
      <c r="AE525" s="28">
        <f>+COUNTIFS(Causales[Causal Homologada],Causales[[#This Row],[Causal Homologada]],Causales[Ranking],2,Causales[Dinámica],Causales[[#This Row],[Dinámica]])</f>
        <v>4</v>
      </c>
      <c r="AF525" s="28">
        <f>+Causales[[#This Row],[Conteo Rank]]*1+Causales[[#This Row],[Conteo Rank2]]*0.5</f>
        <v>4</v>
      </c>
      <c r="AG525" s="28">
        <f>+Causales[[#This Row],[Conteo Rank 1+2]]*0.8+Causales[[#This Row],[Puntaje Total]]*0.2</f>
        <v>6.4</v>
      </c>
      <c r="AH525" s="28">
        <f>+_xlfn.PERCENTRANK.INC(Causales[Puntaje Ponderado],Causales[[#This Row],[Puntaje Ponderado]],3)</f>
        <v>0.28799999999999998</v>
      </c>
      <c r="AI525" s="49" t="str">
        <f>+VLOOKUP(M525,Homolgacion9[[Causal Homologada]:[Driver]],2,0)</f>
        <v>Plagas, enfermedades en introducción de especies invasoras exóticas</v>
      </c>
      <c r="AJ525" s="2" t="str">
        <f t="shared" si="29"/>
        <v>Baja</v>
      </c>
    </row>
    <row r="526" spans="2:36" x14ac:dyDescent="0.2">
      <c r="B526" s="1" t="s">
        <v>47</v>
      </c>
      <c r="C526" s="1" t="s">
        <v>36</v>
      </c>
      <c r="D526" s="1" t="str">
        <f>+VLOOKUP(F526,'DIV REGIONAL'!$F$4:$H$37,2,0)</f>
        <v>SUROESTE</v>
      </c>
      <c r="E526" s="1" t="str">
        <f>+VLOOKUP(F526,'DIV REGIONAL'!$F$4:$H$37,3,0)</f>
        <v>V. VALDESIA</v>
      </c>
      <c r="F526" s="1" t="s">
        <v>221</v>
      </c>
      <c r="G526" s="2">
        <v>1</v>
      </c>
      <c r="H526" s="1" t="s">
        <v>59</v>
      </c>
      <c r="I526" s="46" t="s">
        <v>859</v>
      </c>
      <c r="J526" s="2">
        <v>5</v>
      </c>
      <c r="K526" s="1" t="s">
        <v>10</v>
      </c>
      <c r="L526" s="1" t="s">
        <v>157</v>
      </c>
      <c r="M526" s="10" t="str">
        <f>+VLOOKUP(L526,Homolgacion9[[Causal]:[Causal Homologada]],2,0)</f>
        <v>Planes de Manejo mal gestionados/mal ejecutados</v>
      </c>
      <c r="N526" s="47" t="str">
        <f>+Causales[[#This Row],[Provincia]]&amp;Causales[[#This Row],[Dinámica]]&amp;Causales[[#This Row],[Causal Homologada]]</f>
        <v>PeraviaDegradaciónPlanes de Manejo mal gestionados/mal ejecutados</v>
      </c>
      <c r="O526" s="14">
        <v>4</v>
      </c>
      <c r="P526" s="8">
        <v>4</v>
      </c>
      <c r="Q526" s="8">
        <v>3</v>
      </c>
      <c r="R526" s="8">
        <v>3</v>
      </c>
      <c r="S526" s="8">
        <v>3</v>
      </c>
      <c r="T526" s="8"/>
      <c r="U526" s="8"/>
      <c r="V526" s="8"/>
      <c r="W526" s="8"/>
      <c r="X526" s="8">
        <f t="shared" si="28"/>
        <v>17</v>
      </c>
      <c r="Y526" s="39">
        <f t="shared" si="27"/>
        <v>3.4</v>
      </c>
      <c r="Z526" s="34">
        <v>1</v>
      </c>
      <c r="AA526" s="28"/>
      <c r="AB526" s="28">
        <f>+COUNTIFS(Causales[Causal Homologada],Causales[[#This Row],[Causal Homologada]])</f>
        <v>33</v>
      </c>
      <c r="AC526" s="28"/>
      <c r="AD526" s="28">
        <f>+COUNTIFS(Causales[Causal Homologada],Causales[[#This Row],[Causal Homologada]],Causales[Ranking],1,Causales[Dinámica],Causales[[#This Row],[Dinámica]])</f>
        <v>9</v>
      </c>
      <c r="AE526" s="28">
        <f>+COUNTIFS(Causales[Causal Homologada],Causales[[#This Row],[Causal Homologada]],Causales[Ranking],2,Causales[Dinámica],Causales[[#This Row],[Dinámica]])</f>
        <v>4</v>
      </c>
      <c r="AF526" s="28">
        <f>+Causales[[#This Row],[Conteo Rank]]*1+Causales[[#This Row],[Conteo Rank2]]*0.5</f>
        <v>11</v>
      </c>
      <c r="AG526" s="28">
        <f>+Causales[[#This Row],[Conteo Rank 1+2]]*0.8+Causales[[#This Row],[Puntaje Total]]*0.2</f>
        <v>12.200000000000001</v>
      </c>
      <c r="AH526" s="28">
        <f>+_xlfn.PERCENTRANK.INC(Causales[Puntaje Ponderado],Causales[[#This Row],[Puntaje Ponderado]],3)</f>
        <v>0.64900000000000002</v>
      </c>
      <c r="AI526" s="49" t="str">
        <f>+VLOOKUP(M526,Homolgacion9[[Causal Homologada]:[Driver]],2,0)</f>
        <v>Manejo y uso insustentable de las tierras forestales</v>
      </c>
      <c r="AJ526" s="2" t="str">
        <f t="shared" si="29"/>
        <v>Alta</v>
      </c>
    </row>
    <row r="527" spans="2:36" x14ac:dyDescent="0.2">
      <c r="B527" s="1" t="s">
        <v>47</v>
      </c>
      <c r="C527" s="1" t="s">
        <v>36</v>
      </c>
      <c r="D527" s="1" t="str">
        <f>+VLOOKUP(F527,'DIV REGIONAL'!$F$4:$H$37,2,0)</f>
        <v>SUROESTE</v>
      </c>
      <c r="E527" s="1" t="str">
        <f>+VLOOKUP(F527,'DIV REGIONAL'!$F$4:$H$37,3,0)</f>
        <v>V. VALDESIA</v>
      </c>
      <c r="F527" s="1" t="s">
        <v>221</v>
      </c>
      <c r="G527" s="2">
        <v>1</v>
      </c>
      <c r="H527" s="1" t="s">
        <v>59</v>
      </c>
      <c r="I527" s="46" t="s">
        <v>859</v>
      </c>
      <c r="J527" s="2">
        <v>5</v>
      </c>
      <c r="K527" s="1" t="s">
        <v>15</v>
      </c>
      <c r="L527" s="1" t="s">
        <v>16</v>
      </c>
      <c r="M527" s="10" t="str">
        <f>+VLOOKUP(L527,Homolgacion9[[Causal]:[Causal Homologada]],2,0)</f>
        <v>Debilidad en la Institucionalidad Forestal</v>
      </c>
      <c r="N527" s="47" t="str">
        <f>+Causales[[#This Row],[Provincia]]&amp;Causales[[#This Row],[Dinámica]]&amp;Causales[[#This Row],[Causal Homologada]]</f>
        <v>PeraviaCausas IndirectasDebilidad en la Institucionalidad Forestal</v>
      </c>
      <c r="O527" s="14">
        <v>2</v>
      </c>
      <c r="P527" s="8">
        <v>4</v>
      </c>
      <c r="Q527" s="8">
        <v>3</v>
      </c>
      <c r="R527" s="8">
        <v>3</v>
      </c>
      <c r="S527" s="8">
        <v>3</v>
      </c>
      <c r="T527" s="8"/>
      <c r="U527" s="8"/>
      <c r="V527" s="8"/>
      <c r="W527" s="8"/>
      <c r="X527" s="8">
        <f t="shared" si="28"/>
        <v>15</v>
      </c>
      <c r="Y527" s="39">
        <f t="shared" si="27"/>
        <v>3</v>
      </c>
      <c r="Z527" s="35">
        <v>6</v>
      </c>
      <c r="AA527" s="28"/>
      <c r="AB527" s="28">
        <f>+COUNTIFS(Causales[Causal Homologada],Causales[[#This Row],[Causal Homologada]])</f>
        <v>37</v>
      </c>
      <c r="AC527" s="28"/>
      <c r="AD527" s="28">
        <f>+COUNTIFS(Causales[Causal Homologada],Causales[[#This Row],[Causal Homologada]],Causales[Ranking],1,Causales[Dinámica],Causales[[#This Row],[Dinámica]])</f>
        <v>8</v>
      </c>
      <c r="AE527" s="28">
        <f>+COUNTIFS(Causales[Causal Homologada],Causales[[#This Row],[Causal Homologada]],Causales[Ranking],2,Causales[Dinámica],Causales[[#This Row],[Dinámica]])</f>
        <v>4</v>
      </c>
      <c r="AF527" s="28">
        <f>+Causales[[#This Row],[Conteo Rank]]*1+Causales[[#This Row],[Conteo Rank2]]*0.5</f>
        <v>10</v>
      </c>
      <c r="AG527" s="28">
        <f>+Causales[[#This Row],[Conteo Rank 1+2]]*0.8+Causales[[#This Row],[Puntaje Total]]*0.2</f>
        <v>11</v>
      </c>
      <c r="AH527" s="28">
        <f>+_xlfn.PERCENTRANK.INC(Causales[Puntaje Ponderado],Causales[[#This Row],[Puntaje Ponderado]],3)</f>
        <v>0.52700000000000002</v>
      </c>
      <c r="AI527" s="49" t="str">
        <f>+VLOOKUP(M527,Homolgacion9[[Causal Homologada]:[Driver]],2,0)</f>
        <v>Debilidad institucional para la gestión forestal y ausencia de ley sectorial forestal y otras leyes asociadas a la gestión del sector</v>
      </c>
      <c r="AJ527" s="2" t="str">
        <f t="shared" si="29"/>
        <v>Media</v>
      </c>
    </row>
    <row r="528" spans="2:36" x14ac:dyDescent="0.2">
      <c r="B528" s="1" t="s">
        <v>47</v>
      </c>
      <c r="C528" s="1" t="s">
        <v>36</v>
      </c>
      <c r="D528" s="1" t="str">
        <f>+VLOOKUP(F528,'DIV REGIONAL'!$F$4:$H$37,2,0)</f>
        <v>SUROESTE</v>
      </c>
      <c r="E528" s="1" t="str">
        <f>+VLOOKUP(F528,'DIV REGIONAL'!$F$4:$H$37,3,0)</f>
        <v>V. VALDESIA</v>
      </c>
      <c r="F528" s="1" t="s">
        <v>221</v>
      </c>
      <c r="G528" s="2">
        <v>1</v>
      </c>
      <c r="H528" s="1" t="s">
        <v>59</v>
      </c>
      <c r="I528" s="46" t="s">
        <v>859</v>
      </c>
      <c r="J528" s="2">
        <v>5</v>
      </c>
      <c r="K528" s="1" t="s">
        <v>15</v>
      </c>
      <c r="L528" s="1" t="s">
        <v>17</v>
      </c>
      <c r="M528" s="10" t="str">
        <f>+VLOOKUP(L528,Homolgacion9[[Causal]:[Causal Homologada]],2,0)</f>
        <v>Debilidad en las Políticas Públicas</v>
      </c>
      <c r="N528" s="47" t="str">
        <f>+Causales[[#This Row],[Provincia]]&amp;Causales[[#This Row],[Dinámica]]&amp;Causales[[#This Row],[Causal Homologada]]</f>
        <v>PeraviaCausas IndirectasDebilidad en las Políticas Públicas</v>
      </c>
      <c r="O528" s="14">
        <v>4</v>
      </c>
      <c r="P528" s="8">
        <v>3</v>
      </c>
      <c r="Q528" s="8">
        <v>3</v>
      </c>
      <c r="R528" s="8">
        <v>3</v>
      </c>
      <c r="S528" s="8">
        <v>3</v>
      </c>
      <c r="T528" s="8"/>
      <c r="U528" s="8"/>
      <c r="V528" s="8"/>
      <c r="W528" s="8"/>
      <c r="X528" s="8">
        <f t="shared" si="28"/>
        <v>16</v>
      </c>
      <c r="Y528" s="39">
        <f t="shared" si="27"/>
        <v>3.2</v>
      </c>
      <c r="Z528" s="35">
        <v>5</v>
      </c>
      <c r="AA528" s="28"/>
      <c r="AB528" s="28">
        <f>+COUNTIFS(Causales[Causal Homologada],Causales[[#This Row],[Causal Homologada]])</f>
        <v>50</v>
      </c>
      <c r="AC528" s="28"/>
      <c r="AD528" s="28">
        <f>+COUNTIFS(Causales[Causal Homologada],Causales[[#This Row],[Causal Homologada]],Causales[Ranking],1,Causales[Dinámica],Causales[[#This Row],[Dinámica]])</f>
        <v>8</v>
      </c>
      <c r="AE528" s="28">
        <f>+COUNTIFS(Causales[Causal Homologada],Causales[[#This Row],[Causal Homologada]],Causales[Ranking],2,Causales[Dinámica],Causales[[#This Row],[Dinámica]])</f>
        <v>8</v>
      </c>
      <c r="AF528" s="28">
        <f>+Causales[[#This Row],[Conteo Rank]]*1+Causales[[#This Row],[Conteo Rank2]]*0.5</f>
        <v>12</v>
      </c>
      <c r="AG528" s="28">
        <f>+Causales[[#This Row],[Conteo Rank 1+2]]*0.8+Causales[[#This Row],[Puntaje Total]]*0.2</f>
        <v>12.8</v>
      </c>
      <c r="AH528" s="28">
        <f>+_xlfn.PERCENTRANK.INC(Causales[Puntaje Ponderado],Causales[[#This Row],[Puntaje Ponderado]],3)</f>
        <v>0.69299999999999995</v>
      </c>
      <c r="AI528" s="49" t="str">
        <f>+VLOOKUP(M528,Homolgacion9[[Causal Homologada]:[Driver]],2,0)</f>
        <v>Debilidad institucional para la gestión forestal y ausencia de ley sectorial forestal y otras leyes asociadas a la gestión del sector</v>
      </c>
      <c r="AJ528" s="2" t="str">
        <f t="shared" si="29"/>
        <v>Alta</v>
      </c>
    </row>
    <row r="529" spans="2:36" x14ac:dyDescent="0.2">
      <c r="B529" s="1" t="s">
        <v>47</v>
      </c>
      <c r="C529" s="1" t="s">
        <v>36</v>
      </c>
      <c r="D529" s="1" t="str">
        <f>+VLOOKUP(F529,'DIV REGIONAL'!$F$4:$H$37,2,0)</f>
        <v>SUROESTE</v>
      </c>
      <c r="E529" s="1" t="str">
        <f>+VLOOKUP(F529,'DIV REGIONAL'!$F$4:$H$37,3,0)</f>
        <v>V. VALDESIA</v>
      </c>
      <c r="F529" s="1" t="s">
        <v>221</v>
      </c>
      <c r="G529" s="2">
        <v>1</v>
      </c>
      <c r="H529" s="1" t="s">
        <v>59</v>
      </c>
      <c r="I529" s="46" t="s">
        <v>859</v>
      </c>
      <c r="J529" s="2">
        <v>5</v>
      </c>
      <c r="K529" s="1" t="s">
        <v>15</v>
      </c>
      <c r="L529" s="1" t="s">
        <v>18</v>
      </c>
      <c r="M529" s="10" t="str">
        <f>+VLOOKUP(L529,Homolgacion9[[Causal]:[Causal Homologada]],2,0)</f>
        <v>Turismo: Expansión del área turística</v>
      </c>
      <c r="N529" s="47" t="str">
        <f>+Causales[[#This Row],[Provincia]]&amp;Causales[[#This Row],[Dinámica]]&amp;Causales[[#This Row],[Causal Homologada]]</f>
        <v>PeraviaCausas IndirectasTurismo: Expansión del área turística</v>
      </c>
      <c r="O529" s="14">
        <v>3</v>
      </c>
      <c r="P529" s="8">
        <v>3</v>
      </c>
      <c r="Q529" s="8">
        <v>2</v>
      </c>
      <c r="R529" s="8">
        <v>2</v>
      </c>
      <c r="S529" s="8">
        <v>2</v>
      </c>
      <c r="T529" s="8"/>
      <c r="U529" s="8"/>
      <c r="V529" s="8"/>
      <c r="W529" s="8"/>
      <c r="X529" s="8">
        <f t="shared" si="28"/>
        <v>12</v>
      </c>
      <c r="Y529" s="39">
        <f t="shared" si="27"/>
        <v>2.4</v>
      </c>
      <c r="Z529" s="35">
        <v>7</v>
      </c>
      <c r="AA529" s="28"/>
      <c r="AB529" s="28">
        <f>+COUNTIFS(Causales[Causal Homologada],Causales[[#This Row],[Causal Homologada]])</f>
        <v>30</v>
      </c>
      <c r="AC529" s="28"/>
      <c r="AD529" s="28">
        <f>+COUNTIFS(Causales[Causal Homologada],Causales[[#This Row],[Causal Homologada]],Causales[Ranking],1,Causales[Dinámica],Causales[[#This Row],[Dinámica]])</f>
        <v>0</v>
      </c>
      <c r="AE529" s="28">
        <f>+COUNTIFS(Causales[Causal Homologada],Causales[[#This Row],[Causal Homologada]],Causales[Ranking],2,Causales[Dinámica],Causales[[#This Row],[Dinámica]])</f>
        <v>3</v>
      </c>
      <c r="AF529" s="28">
        <f>+Causales[[#This Row],[Conteo Rank]]*1+Causales[[#This Row],[Conteo Rank2]]*0.5</f>
        <v>1.5</v>
      </c>
      <c r="AG529" s="28">
        <f>+Causales[[#This Row],[Conteo Rank 1+2]]*0.8+Causales[[#This Row],[Puntaje Total]]*0.2</f>
        <v>3.6000000000000005</v>
      </c>
      <c r="AH529" s="28">
        <f>+_xlfn.PERCENTRANK.INC(Causales[Puntaje Ponderado],Causales[[#This Row],[Puntaje Ponderado]],3)</f>
        <v>0.121</v>
      </c>
      <c r="AI529" s="49" t="str">
        <f>+VLOOKUP(M529,Homolgacion9[[Causal Homologada]:[Driver]],2,0)</f>
        <v>Expansión de infraestructura productiva de tipo urbana, vial e industrial</v>
      </c>
      <c r="AJ529" s="2" t="str">
        <f t="shared" si="29"/>
        <v>Muy Baja</v>
      </c>
    </row>
    <row r="530" spans="2:36" x14ac:dyDescent="0.2">
      <c r="B530" s="1" t="s">
        <v>47</v>
      </c>
      <c r="C530" s="1" t="s">
        <v>36</v>
      </c>
      <c r="D530" s="1" t="str">
        <f>+VLOOKUP(F530,'DIV REGIONAL'!$F$4:$H$37,2,0)</f>
        <v>SUROESTE</v>
      </c>
      <c r="E530" s="1" t="str">
        <f>+VLOOKUP(F530,'DIV REGIONAL'!$F$4:$H$37,3,0)</f>
        <v>V. VALDESIA</v>
      </c>
      <c r="F530" s="1" t="s">
        <v>221</v>
      </c>
      <c r="G530" s="2">
        <v>1</v>
      </c>
      <c r="H530" s="1" t="s">
        <v>59</v>
      </c>
      <c r="I530" s="46" t="s">
        <v>859</v>
      </c>
      <c r="J530" s="2">
        <v>5</v>
      </c>
      <c r="K530" s="1" t="s">
        <v>15</v>
      </c>
      <c r="L530" s="1" t="s">
        <v>19</v>
      </c>
      <c r="M530" s="10" t="str">
        <f>+VLOOKUP(L530,Homolgacion9[[Causal]:[Causal Homologada]],2,0)</f>
        <v>Informalidad Mercado Leña/Carbón</v>
      </c>
      <c r="N530" s="47" t="str">
        <f>+Causales[[#This Row],[Provincia]]&amp;Causales[[#This Row],[Dinámica]]&amp;Causales[[#This Row],[Causal Homologada]]</f>
        <v>PeraviaCausas IndirectasInformalidad Mercado Leña/Carbón</v>
      </c>
      <c r="O530" s="14">
        <v>3</v>
      </c>
      <c r="P530" s="8">
        <v>3</v>
      </c>
      <c r="Q530" s="8">
        <v>4</v>
      </c>
      <c r="R530" s="8">
        <v>5</v>
      </c>
      <c r="S530" s="8">
        <v>5</v>
      </c>
      <c r="T530" s="8"/>
      <c r="U530" s="8"/>
      <c r="V530" s="8"/>
      <c r="W530" s="8"/>
      <c r="X530" s="8">
        <f t="shared" si="28"/>
        <v>20</v>
      </c>
      <c r="Y530" s="39">
        <f t="shared" si="27"/>
        <v>4</v>
      </c>
      <c r="Z530" s="35">
        <v>1</v>
      </c>
      <c r="AA530" s="28"/>
      <c r="AB530" s="28">
        <f>+COUNTIFS(Causales[Causal Homologada],Causales[[#This Row],[Causal Homologada]])</f>
        <v>29</v>
      </c>
      <c r="AC530" s="28"/>
      <c r="AD530" s="28">
        <f>+COUNTIFS(Causales[Causal Homologada],Causales[[#This Row],[Causal Homologada]],Causales[Ranking],1,Causales[Dinámica],Causales[[#This Row],[Dinámica]])</f>
        <v>5</v>
      </c>
      <c r="AE530" s="28">
        <f>+COUNTIFS(Causales[Causal Homologada],Causales[[#This Row],[Causal Homologada]],Causales[Ranking],2,Causales[Dinámica],Causales[[#This Row],[Dinámica]])</f>
        <v>8</v>
      </c>
      <c r="AF530" s="28">
        <f>+Causales[[#This Row],[Conteo Rank]]*1+Causales[[#This Row],[Conteo Rank2]]*0.5</f>
        <v>9</v>
      </c>
      <c r="AG530" s="28">
        <f>+Causales[[#This Row],[Conteo Rank 1+2]]*0.8+Causales[[#This Row],[Puntaje Total]]*0.2</f>
        <v>11.2</v>
      </c>
      <c r="AH530" s="28">
        <f>+_xlfn.PERCENTRANK.INC(Causales[Puntaje Ponderado],Causales[[#This Row],[Puntaje Ponderado]],3)</f>
        <v>0.55000000000000004</v>
      </c>
      <c r="AI530" s="49" t="str">
        <f>+VLOOKUP(M530,Homolgacion9[[Causal Homologada]:[Driver]],2,0)</f>
        <v>Manejo y uso insustentable de las tierras forestales</v>
      </c>
      <c r="AJ530" s="2" t="str">
        <f t="shared" si="29"/>
        <v>Media</v>
      </c>
    </row>
    <row r="531" spans="2:36" x14ac:dyDescent="0.2">
      <c r="B531" s="1" t="s">
        <v>47</v>
      </c>
      <c r="C531" s="1" t="s">
        <v>36</v>
      </c>
      <c r="D531" s="1" t="str">
        <f>+VLOOKUP(F531,'DIV REGIONAL'!$F$4:$H$37,2,0)</f>
        <v>SUROESTE</v>
      </c>
      <c r="E531" s="1" t="str">
        <f>+VLOOKUP(F531,'DIV REGIONAL'!$F$4:$H$37,3,0)</f>
        <v>V. VALDESIA</v>
      </c>
      <c r="F531" s="1" t="s">
        <v>221</v>
      </c>
      <c r="G531" s="2">
        <v>1</v>
      </c>
      <c r="H531" s="1" t="s">
        <v>59</v>
      </c>
      <c r="I531" s="46" t="s">
        <v>859</v>
      </c>
      <c r="J531" s="2">
        <v>5</v>
      </c>
      <c r="K531" s="1" t="s">
        <v>15</v>
      </c>
      <c r="L531" s="1" t="s">
        <v>158</v>
      </c>
      <c r="M531" s="10" t="str">
        <f>+VLOOKUP(L531,Homolgacion9[[Causal]:[Causal Homologada]],2,0)</f>
        <v>Pobreza -Desempleo</v>
      </c>
      <c r="N531" s="47" t="str">
        <f>+Causales[[#This Row],[Provincia]]&amp;Causales[[#This Row],[Dinámica]]&amp;Causales[[#This Row],[Causal Homologada]]</f>
        <v>PeraviaCausas IndirectasPobreza -Desempleo</v>
      </c>
      <c r="O531" s="14">
        <v>5</v>
      </c>
      <c r="P531" s="8">
        <v>4</v>
      </c>
      <c r="Q531" s="8">
        <v>3</v>
      </c>
      <c r="R531" s="8">
        <v>3</v>
      </c>
      <c r="S531" s="8">
        <v>3</v>
      </c>
      <c r="T531" s="8"/>
      <c r="U531" s="8"/>
      <c r="V531" s="8"/>
      <c r="W531" s="8"/>
      <c r="X531" s="8">
        <f t="shared" si="28"/>
        <v>18</v>
      </c>
      <c r="Y531" s="39">
        <f t="shared" si="27"/>
        <v>3.6</v>
      </c>
      <c r="Z531" s="35">
        <v>3</v>
      </c>
      <c r="AA531" s="28"/>
      <c r="AB531" s="28">
        <f>+COUNTIFS(Causales[Causal Homologada],Causales[[#This Row],[Causal Homologada]])</f>
        <v>25</v>
      </c>
      <c r="AC531" s="28"/>
      <c r="AD531" s="28">
        <f>+COUNTIFS(Causales[Causal Homologada],Causales[[#This Row],[Causal Homologada]],Causales[Ranking],1,Causales[Dinámica],Causales[[#This Row],[Dinámica]])</f>
        <v>2</v>
      </c>
      <c r="AE531" s="28">
        <f>+COUNTIFS(Causales[Causal Homologada],Causales[[#This Row],[Causal Homologada]],Causales[Ranking],2,Causales[Dinámica],Causales[[#This Row],[Dinámica]])</f>
        <v>4</v>
      </c>
      <c r="AF531" s="28">
        <f>+Causales[[#This Row],[Conteo Rank]]*1+Causales[[#This Row],[Conteo Rank2]]*0.5</f>
        <v>4</v>
      </c>
      <c r="AG531" s="28">
        <f>+Causales[[#This Row],[Conteo Rank 1+2]]*0.8+Causales[[#This Row],[Puntaje Total]]*0.2</f>
        <v>6.8000000000000007</v>
      </c>
      <c r="AH531" s="28">
        <f>+_xlfn.PERCENTRANK.INC(Causales[Puntaje Ponderado],Causales[[#This Row],[Puntaje Ponderado]],3)</f>
        <v>0.314</v>
      </c>
      <c r="AI531" s="49" t="str">
        <f>+VLOOKUP(M531,Homolgacion9[[Causal Homologada]:[Driver]],2,0)</f>
        <v>Pobreza e Inequidad Social</v>
      </c>
      <c r="AJ531" s="2" t="str">
        <f t="shared" si="29"/>
        <v>Baja</v>
      </c>
    </row>
    <row r="532" spans="2:36" x14ac:dyDescent="0.2">
      <c r="B532" s="1" t="s">
        <v>47</v>
      </c>
      <c r="C532" s="1" t="s">
        <v>36</v>
      </c>
      <c r="D532" s="1" t="str">
        <f>+VLOOKUP(F532,'DIV REGIONAL'!$F$4:$H$37,2,0)</f>
        <v>SUROESTE</v>
      </c>
      <c r="E532" s="1" t="str">
        <f>+VLOOKUP(F532,'DIV REGIONAL'!$F$4:$H$37,3,0)</f>
        <v>V. VALDESIA</v>
      </c>
      <c r="F532" s="1" t="s">
        <v>221</v>
      </c>
      <c r="G532" s="2">
        <v>1</v>
      </c>
      <c r="H532" s="1" t="s">
        <v>59</v>
      </c>
      <c r="I532" s="46" t="s">
        <v>859</v>
      </c>
      <c r="J532" s="2">
        <v>5</v>
      </c>
      <c r="K532" s="1" t="s">
        <v>15</v>
      </c>
      <c r="L532" s="1" t="s">
        <v>159</v>
      </c>
      <c r="M532" s="10" t="str">
        <f>+VLOOKUP(L532,Homolgacion9[[Causal]:[Causal Homologada]],2,0)</f>
        <v>Debilidad en las Políticas Públicas</v>
      </c>
      <c r="N532" s="47" t="str">
        <f>+Causales[[#This Row],[Provincia]]&amp;Causales[[#This Row],[Dinámica]]&amp;Causales[[#This Row],[Causal Homologada]]</f>
        <v>PeraviaCausas IndirectasDebilidad en las Políticas Públicas</v>
      </c>
      <c r="O532" s="14">
        <v>5</v>
      </c>
      <c r="P532" s="8">
        <v>2</v>
      </c>
      <c r="Q532" s="8">
        <v>2</v>
      </c>
      <c r="R532" s="8">
        <v>4</v>
      </c>
      <c r="S532" s="8">
        <v>4</v>
      </c>
      <c r="T532" s="8"/>
      <c r="U532" s="8"/>
      <c r="V532" s="8"/>
      <c r="W532" s="8"/>
      <c r="X532" s="8">
        <f t="shared" si="28"/>
        <v>17</v>
      </c>
      <c r="Y532" s="39">
        <f t="shared" si="27"/>
        <v>3.4</v>
      </c>
      <c r="Z532" s="35">
        <v>4</v>
      </c>
      <c r="AA532" s="28"/>
      <c r="AB532" s="28">
        <f>+COUNTIFS(Causales[Causal Homologada],Causales[[#This Row],[Causal Homologada]])</f>
        <v>50</v>
      </c>
      <c r="AC532" s="28"/>
      <c r="AD532" s="28">
        <f>+COUNTIFS(Causales[Causal Homologada],Causales[[#This Row],[Causal Homologada]],Causales[Ranking],1,Causales[Dinámica],Causales[[#This Row],[Dinámica]])</f>
        <v>8</v>
      </c>
      <c r="AE532" s="28">
        <f>+COUNTIFS(Causales[Causal Homologada],Causales[[#This Row],[Causal Homologada]],Causales[Ranking],2,Causales[Dinámica],Causales[[#This Row],[Dinámica]])</f>
        <v>8</v>
      </c>
      <c r="AF532" s="28">
        <f>+Causales[[#This Row],[Conteo Rank]]*1+Causales[[#This Row],[Conteo Rank2]]*0.5</f>
        <v>12</v>
      </c>
      <c r="AG532" s="28">
        <f>+Causales[[#This Row],[Conteo Rank 1+2]]*0.8+Causales[[#This Row],[Puntaje Total]]*0.2</f>
        <v>13.000000000000002</v>
      </c>
      <c r="AH532" s="28">
        <f>+_xlfn.PERCENTRANK.INC(Causales[Puntaje Ponderado],Causales[[#This Row],[Puntaje Ponderado]],3)</f>
        <v>0.73899999999999999</v>
      </c>
      <c r="AI532" s="49" t="str">
        <f>+VLOOKUP(M532,Homolgacion9[[Causal Homologada]:[Driver]],2,0)</f>
        <v>Debilidad institucional para la gestión forestal y ausencia de ley sectorial forestal y otras leyes asociadas a la gestión del sector</v>
      </c>
      <c r="AJ532" s="2" t="str">
        <f t="shared" si="29"/>
        <v>Alta</v>
      </c>
    </row>
    <row r="533" spans="2:36" x14ac:dyDescent="0.2">
      <c r="B533" s="1" t="s">
        <v>47</v>
      </c>
      <c r="C533" s="1" t="s">
        <v>36</v>
      </c>
      <c r="D533" s="1" t="str">
        <f>+VLOOKUP(F533,'DIV REGIONAL'!$F$4:$H$37,2,0)</f>
        <v>SUROESTE</v>
      </c>
      <c r="E533" s="1" t="str">
        <f>+VLOOKUP(F533,'DIV REGIONAL'!$F$4:$H$37,3,0)</f>
        <v>V. VALDESIA</v>
      </c>
      <c r="F533" s="1" t="s">
        <v>221</v>
      </c>
      <c r="G533" s="2">
        <v>1</v>
      </c>
      <c r="H533" s="1" t="s">
        <v>59</v>
      </c>
      <c r="I533" s="46" t="s">
        <v>859</v>
      </c>
      <c r="J533" s="2">
        <v>5</v>
      </c>
      <c r="K533" s="1" t="s">
        <v>15</v>
      </c>
      <c r="L533" s="1" t="s">
        <v>160</v>
      </c>
      <c r="M533" s="10" t="str">
        <f>+VLOOKUP(L533,Homolgacion9[[Causal]:[Causal Homologada]],2,0)</f>
        <v>Débil Educación Ambiental</v>
      </c>
      <c r="N533" s="47" t="str">
        <f>+Causales[[#This Row],[Provincia]]&amp;Causales[[#This Row],[Dinámica]]&amp;Causales[[#This Row],[Causal Homologada]]</f>
        <v>PeraviaCausas IndirectasDébil Educación Ambiental</v>
      </c>
      <c r="O533" s="14">
        <v>2</v>
      </c>
      <c r="P533" s="8">
        <v>3</v>
      </c>
      <c r="Q533" s="8">
        <v>4</v>
      </c>
      <c r="R533" s="8">
        <v>5</v>
      </c>
      <c r="S533" s="8">
        <v>5</v>
      </c>
      <c r="T533" s="8"/>
      <c r="U533" s="8"/>
      <c r="V533" s="8"/>
      <c r="W533" s="8"/>
      <c r="X533" s="8">
        <f t="shared" si="28"/>
        <v>19</v>
      </c>
      <c r="Y533" s="39">
        <f t="shared" si="27"/>
        <v>3.8</v>
      </c>
      <c r="Z533" s="35">
        <v>2</v>
      </c>
      <c r="AA533" s="28"/>
      <c r="AB533" s="28">
        <f>+COUNTIFS(Causales[Causal Homologada],Causales[[#This Row],[Causal Homologada]])</f>
        <v>17</v>
      </c>
      <c r="AC533" s="28"/>
      <c r="AD533" s="28">
        <f>+COUNTIFS(Causales[Causal Homologada],Causales[[#This Row],[Causal Homologada]],Causales[Ranking],1,Causales[Dinámica],Causales[[#This Row],[Dinámica]])</f>
        <v>5</v>
      </c>
      <c r="AE533" s="28">
        <f>+COUNTIFS(Causales[Causal Homologada],Causales[[#This Row],[Causal Homologada]],Causales[Ranking],2,Causales[Dinámica],Causales[[#This Row],[Dinámica]])</f>
        <v>7</v>
      </c>
      <c r="AF533" s="28">
        <f>+Causales[[#This Row],[Conteo Rank]]*1+Causales[[#This Row],[Conteo Rank2]]*0.5</f>
        <v>8.5</v>
      </c>
      <c r="AG533" s="28">
        <f>+Causales[[#This Row],[Conteo Rank 1+2]]*0.8+Causales[[#This Row],[Puntaje Total]]*0.2</f>
        <v>10.600000000000001</v>
      </c>
      <c r="AH533" s="28">
        <f>+_xlfn.PERCENTRANK.INC(Causales[Puntaje Ponderado],Causales[[#This Row],[Puntaje Ponderado]],3)</f>
        <v>0.5</v>
      </c>
      <c r="AI533" s="49" t="str">
        <f>+VLOOKUP(M533,Homolgacion9[[Causal Homologada]:[Driver]],2,0)</f>
        <v>Débil Educación Ambiental</v>
      </c>
      <c r="AJ533" s="2" t="str">
        <f t="shared" si="29"/>
        <v>Media</v>
      </c>
    </row>
    <row r="534" spans="2:36" x14ac:dyDescent="0.2">
      <c r="B534" s="20" t="s">
        <v>47</v>
      </c>
      <c r="C534" s="20" t="s">
        <v>36</v>
      </c>
      <c r="D534" s="20" t="str">
        <f>+VLOOKUP(F534,'DIV REGIONAL'!$F$4:$H$37,2,0)</f>
        <v>SUROESTE</v>
      </c>
      <c r="E534" s="20" t="str">
        <f>+VLOOKUP(F534,'DIV REGIONAL'!$F$4:$H$37,3,0)</f>
        <v>V. VALDESIA</v>
      </c>
      <c r="F534" s="20" t="s">
        <v>221</v>
      </c>
      <c r="G534" s="15">
        <v>1</v>
      </c>
      <c r="H534" s="20" t="s">
        <v>59</v>
      </c>
      <c r="I534" s="46" t="s">
        <v>859</v>
      </c>
      <c r="J534" s="15">
        <v>5</v>
      </c>
      <c r="K534" s="20" t="s">
        <v>15</v>
      </c>
      <c r="L534" s="20" t="s">
        <v>161</v>
      </c>
      <c r="M534" s="21" t="str">
        <f>+VLOOKUP(L534,Homolgacion9[[Causal]:[Causal Homologada]],2,0)</f>
        <v>Debilidad en las Políticas Públicas</v>
      </c>
      <c r="N534" s="48" t="str">
        <f>+Causales[[#This Row],[Provincia]]&amp;Causales[[#This Row],[Dinámica]]&amp;Causales[[#This Row],[Causal Homologada]]</f>
        <v>PeraviaCausas IndirectasDebilidad en las Políticas Públicas</v>
      </c>
      <c r="O534" s="22">
        <v>3</v>
      </c>
      <c r="P534" s="23">
        <v>3</v>
      </c>
      <c r="Q534" s="23">
        <v>5</v>
      </c>
      <c r="R534" s="23">
        <v>3</v>
      </c>
      <c r="S534" s="23">
        <v>3</v>
      </c>
      <c r="T534" s="23"/>
      <c r="U534" s="23"/>
      <c r="V534" s="23"/>
      <c r="W534" s="23"/>
      <c r="X534" s="23">
        <f t="shared" si="28"/>
        <v>17</v>
      </c>
      <c r="Y534" s="43">
        <f t="shared" si="27"/>
        <v>3.4</v>
      </c>
      <c r="Z534" s="37">
        <v>4</v>
      </c>
      <c r="AA534" s="28"/>
      <c r="AB534" s="28">
        <f>+COUNTIFS(Causales[Causal Homologada],Causales[[#This Row],[Causal Homologada]])</f>
        <v>50</v>
      </c>
      <c r="AC534" s="28"/>
      <c r="AD534" s="28">
        <f>+COUNTIFS(Causales[Causal Homologada],Causales[[#This Row],[Causal Homologada]],Causales[Ranking],1,Causales[Dinámica],Causales[[#This Row],[Dinámica]])</f>
        <v>8</v>
      </c>
      <c r="AE534" s="28">
        <f>+COUNTIFS(Causales[Causal Homologada],Causales[[#This Row],[Causal Homologada]],Causales[Ranking],2,Causales[Dinámica],Causales[[#This Row],[Dinámica]])</f>
        <v>8</v>
      </c>
      <c r="AF534" s="28">
        <f>+Causales[[#This Row],[Conteo Rank]]*1+Causales[[#This Row],[Conteo Rank2]]*0.5</f>
        <v>12</v>
      </c>
      <c r="AG534" s="28">
        <f>+Causales[[#This Row],[Conteo Rank 1+2]]*0.8+Causales[[#This Row],[Puntaje Total]]*0.2</f>
        <v>13.000000000000002</v>
      </c>
      <c r="AH534" s="28">
        <f>+_xlfn.PERCENTRANK.INC(Causales[Puntaje Ponderado],Causales[[#This Row],[Puntaje Ponderado]],3)</f>
        <v>0.73899999999999999</v>
      </c>
      <c r="AI534" s="49" t="str">
        <f>+VLOOKUP(M534,Homolgacion9[[Causal Homologada]:[Driver]],2,0)</f>
        <v>Debilidad institucional para la gestión forestal y ausencia de ley sectorial forestal y otras leyes asociadas a la gestión del sector</v>
      </c>
      <c r="AJ534" s="2" t="str">
        <f t="shared" si="29"/>
        <v>Alta</v>
      </c>
    </row>
    <row r="535" spans="2:36" x14ac:dyDescent="0.2">
      <c r="B535" s="6" t="s">
        <v>47</v>
      </c>
      <c r="C535" s="6" t="s">
        <v>36</v>
      </c>
      <c r="D535" s="6" t="str">
        <f>+VLOOKUP(F535,'DIV REGIONAL'!$F$4:$H$37,2,0)</f>
        <v>SUROESTE</v>
      </c>
      <c r="E535" s="6" t="str">
        <f>+VLOOKUP(F535,'DIV REGIONAL'!$F$4:$H$37,3,0)</f>
        <v>V. VALDESIA</v>
      </c>
      <c r="F535" s="6" t="s">
        <v>264</v>
      </c>
      <c r="G535" s="7">
        <v>1</v>
      </c>
      <c r="H535" s="6" t="s">
        <v>59</v>
      </c>
      <c r="I535" s="46" t="s">
        <v>859</v>
      </c>
      <c r="J535" s="7">
        <v>5</v>
      </c>
      <c r="K535" s="6" t="s">
        <v>3</v>
      </c>
      <c r="L535" s="6" t="s">
        <v>4</v>
      </c>
      <c r="M535" s="10" t="str">
        <f>+VLOOKUP(L535,Homolgacion9[[Causal]:[Causal Homologada]],2,0)</f>
        <v>Agricultura Comercial</v>
      </c>
      <c r="N535" s="47" t="str">
        <f>+Causales[[#This Row],[Provincia]]&amp;Causales[[#This Row],[Dinámica]]&amp;Causales[[#This Row],[Causal Homologada]]</f>
        <v>San José de OcoaDeforestaciónAgricultura Comercial</v>
      </c>
      <c r="O535" s="18">
        <v>3</v>
      </c>
      <c r="P535" s="19">
        <v>4</v>
      </c>
      <c r="Q535" s="19">
        <v>3</v>
      </c>
      <c r="R535" s="19">
        <v>3</v>
      </c>
      <c r="S535" s="19">
        <v>4</v>
      </c>
      <c r="T535" s="19"/>
      <c r="U535" s="19"/>
      <c r="V535" s="19"/>
      <c r="W535" s="19"/>
      <c r="X535" s="19">
        <f t="shared" si="28"/>
        <v>17</v>
      </c>
      <c r="Y535" s="42">
        <f t="shared" si="27"/>
        <v>3.4</v>
      </c>
      <c r="Z535" s="36">
        <v>2</v>
      </c>
      <c r="AA535" s="28"/>
      <c r="AB535" s="28">
        <f>+COUNTIFS(Causales[Causal Homologada],Causales[[#This Row],[Causal Homologada]])</f>
        <v>30</v>
      </c>
      <c r="AC535" s="28"/>
      <c r="AD535" s="28">
        <f>+COUNTIFS(Causales[Causal Homologada],Causales[[#This Row],[Causal Homologada]],Causales[Ranking],1,Causales[Dinámica],Causales[[#This Row],[Dinámica]])</f>
        <v>7</v>
      </c>
      <c r="AE535" s="28">
        <f>+COUNTIFS(Causales[Causal Homologada],Causales[[#This Row],[Causal Homologada]],Causales[Ranking],2,Causales[Dinámica],Causales[[#This Row],[Dinámica]])</f>
        <v>9</v>
      </c>
      <c r="AF535" s="28">
        <f>+Causales[[#This Row],[Conteo Rank]]*1+Causales[[#This Row],[Conteo Rank2]]*0.5</f>
        <v>11.5</v>
      </c>
      <c r="AG535" s="28">
        <f>+Causales[[#This Row],[Conteo Rank 1+2]]*0.8+Causales[[#This Row],[Puntaje Total]]*0.2</f>
        <v>12.600000000000001</v>
      </c>
      <c r="AH535" s="28">
        <f>+_xlfn.PERCENTRANK.INC(Causales[Puntaje Ponderado],Causales[[#This Row],[Puntaje Ponderado]],3)</f>
        <v>0.68300000000000005</v>
      </c>
      <c r="AI535" s="49" t="str">
        <f>+VLOOKUP(M535,Homolgacion9[[Causal Homologada]:[Driver]],2,0)</f>
        <v>Manejo y uso insustentable de las tierras para producción agrícola</v>
      </c>
      <c r="AJ535" s="2" t="str">
        <f t="shared" si="29"/>
        <v>Alta</v>
      </c>
    </row>
    <row r="536" spans="2:36" x14ac:dyDescent="0.2">
      <c r="B536" s="1" t="s">
        <v>47</v>
      </c>
      <c r="C536" s="1" t="s">
        <v>36</v>
      </c>
      <c r="D536" s="1" t="str">
        <f>+VLOOKUP(F536,'DIV REGIONAL'!$F$4:$H$37,2,0)</f>
        <v>SUROESTE</v>
      </c>
      <c r="E536" s="1" t="str">
        <f>+VLOOKUP(F536,'DIV REGIONAL'!$F$4:$H$37,3,0)</f>
        <v>V. VALDESIA</v>
      </c>
      <c r="F536" s="1" t="s">
        <v>264</v>
      </c>
      <c r="G536" s="2">
        <v>1</v>
      </c>
      <c r="H536" s="1" t="s">
        <v>59</v>
      </c>
      <c r="I536" s="46" t="s">
        <v>859</v>
      </c>
      <c r="J536" s="2">
        <v>5</v>
      </c>
      <c r="K536" s="1" t="s">
        <v>3</v>
      </c>
      <c r="L536" s="16" t="s">
        <v>5</v>
      </c>
      <c r="M536" s="10" t="str">
        <f>+VLOOKUP(L536,Homolgacion9[[Causal]:[Causal Homologada]],2,0)</f>
        <v>Agricultura migratoria/subsistencia</v>
      </c>
      <c r="N536" s="47" t="str">
        <f>+Causales[[#This Row],[Provincia]]&amp;Causales[[#This Row],[Dinámica]]&amp;Causales[[#This Row],[Causal Homologada]]</f>
        <v>San José de OcoaDeforestaciónAgricultura migratoria/subsistencia</v>
      </c>
      <c r="O536" s="24">
        <v>1</v>
      </c>
      <c r="P536" s="17">
        <v>2</v>
      </c>
      <c r="Q536" s="17">
        <v>2</v>
      </c>
      <c r="R536" s="17">
        <v>2</v>
      </c>
      <c r="S536" s="17">
        <v>2</v>
      </c>
      <c r="T536" s="17"/>
      <c r="U536" s="17"/>
      <c r="V536" s="17"/>
      <c r="W536" s="17"/>
      <c r="X536" s="17">
        <f t="shared" si="28"/>
        <v>9</v>
      </c>
      <c r="Y536" s="41">
        <f t="shared" si="27"/>
        <v>1.8</v>
      </c>
      <c r="Z536" s="33">
        <v>6</v>
      </c>
      <c r="AA536" s="28"/>
      <c r="AB536" s="28">
        <f>+COUNTIFS(Causales[Causal Homologada],Causales[[#This Row],[Causal Homologada]])</f>
        <v>37</v>
      </c>
      <c r="AC536" s="28"/>
      <c r="AD536" s="28">
        <f>+COUNTIFS(Causales[Causal Homologada],Causales[[#This Row],[Causal Homologada]],Causales[Ranking],1,Causales[Dinámica],Causales[[#This Row],[Dinámica]])</f>
        <v>3</v>
      </c>
      <c r="AE536" s="28">
        <f>+COUNTIFS(Causales[Causal Homologada],Causales[[#This Row],[Causal Homologada]],Causales[Ranking],2,Causales[Dinámica],Causales[[#This Row],[Dinámica]])</f>
        <v>11</v>
      </c>
      <c r="AF536" s="28">
        <f>+Causales[[#This Row],[Conteo Rank]]*1+Causales[[#This Row],[Conteo Rank2]]*0.5</f>
        <v>8.5</v>
      </c>
      <c r="AG536" s="28">
        <f>+Causales[[#This Row],[Conteo Rank 1+2]]*0.8+Causales[[#This Row],[Puntaje Total]]*0.2</f>
        <v>8.6000000000000014</v>
      </c>
      <c r="AH536" s="28">
        <f>+_xlfn.PERCENTRANK.INC(Causales[Puntaje Ponderado],Causales[[#This Row],[Puntaje Ponderado]],3)</f>
        <v>0.39500000000000002</v>
      </c>
      <c r="AI536" s="49" t="str">
        <f>+VLOOKUP(M536,Homolgacion9[[Causal Homologada]:[Driver]],2,0)</f>
        <v>Manejo y uso insustentable de las tierras para producción agrícola</v>
      </c>
      <c r="AJ536" s="2" t="str">
        <f t="shared" si="29"/>
        <v>Baja</v>
      </c>
    </row>
    <row r="537" spans="2:36" x14ac:dyDescent="0.2">
      <c r="B537" s="1" t="s">
        <v>47</v>
      </c>
      <c r="C537" s="1" t="s">
        <v>36</v>
      </c>
      <c r="D537" s="1" t="str">
        <f>+VLOOKUP(F537,'DIV REGIONAL'!$F$4:$H$37,2,0)</f>
        <v>SUROESTE</v>
      </c>
      <c r="E537" s="1" t="str">
        <f>+VLOOKUP(F537,'DIV REGIONAL'!$F$4:$H$37,3,0)</f>
        <v>V. VALDESIA</v>
      </c>
      <c r="F537" s="1" t="s">
        <v>264</v>
      </c>
      <c r="G537" s="2">
        <v>1</v>
      </c>
      <c r="H537" s="1" t="s">
        <v>59</v>
      </c>
      <c r="I537" s="46" t="s">
        <v>859</v>
      </c>
      <c r="J537" s="2">
        <v>5</v>
      </c>
      <c r="K537" s="1" t="s">
        <v>3</v>
      </c>
      <c r="L537" s="16" t="s">
        <v>6</v>
      </c>
      <c r="M537" s="10" t="str">
        <f>+VLOOKUP(L537,Homolgacion9[[Causal]:[Causal Homologada]],2,0)</f>
        <v xml:space="preserve">Tala Ilegal de Bosque Natural </v>
      </c>
      <c r="N537" s="47" t="str">
        <f>+Causales[[#This Row],[Provincia]]&amp;Causales[[#This Row],[Dinámica]]&amp;Causales[[#This Row],[Causal Homologada]]</f>
        <v xml:space="preserve">San José de OcoaDeforestaciónTala Ilegal de Bosque Natural </v>
      </c>
      <c r="O537" s="24">
        <v>4</v>
      </c>
      <c r="P537" s="17">
        <v>5</v>
      </c>
      <c r="Q537" s="17">
        <v>3</v>
      </c>
      <c r="R537" s="17">
        <v>3</v>
      </c>
      <c r="S537" s="17">
        <v>3</v>
      </c>
      <c r="T537" s="17"/>
      <c r="U537" s="17"/>
      <c r="V537" s="17"/>
      <c r="W537" s="17"/>
      <c r="X537" s="17">
        <f t="shared" si="28"/>
        <v>18</v>
      </c>
      <c r="Y537" s="41">
        <f t="shared" si="27"/>
        <v>3.6</v>
      </c>
      <c r="Z537" s="33">
        <v>1</v>
      </c>
      <c r="AA537" s="28"/>
      <c r="AB537" s="28">
        <f>+COUNTIFS(Causales[Causal Homologada],Causales[[#This Row],[Causal Homologada]])</f>
        <v>34</v>
      </c>
      <c r="AC537" s="28"/>
      <c r="AD537" s="28">
        <f>+COUNTIFS(Causales[Causal Homologada],Causales[[#This Row],[Causal Homologada]],Causales[Ranking],1,Causales[Dinámica],Causales[[#This Row],[Dinámica]])</f>
        <v>10</v>
      </c>
      <c r="AE537" s="28">
        <f>+COUNTIFS(Causales[Causal Homologada],Causales[[#This Row],[Causal Homologada]],Causales[Ranking],2,Causales[Dinámica],Causales[[#This Row],[Dinámica]])</f>
        <v>3</v>
      </c>
      <c r="AF537" s="28">
        <f>+Causales[[#This Row],[Conteo Rank]]*1+Causales[[#This Row],[Conteo Rank2]]*0.5</f>
        <v>11.5</v>
      </c>
      <c r="AG537" s="28">
        <f>+Causales[[#This Row],[Conteo Rank 1+2]]*0.8+Causales[[#This Row],[Puntaje Total]]*0.2</f>
        <v>12.8</v>
      </c>
      <c r="AH537" s="28">
        <f>+_xlfn.PERCENTRANK.INC(Causales[Puntaje Ponderado],Causales[[#This Row],[Puntaje Ponderado]],3)</f>
        <v>0.69299999999999995</v>
      </c>
      <c r="AI537" s="49" t="str">
        <f>+VLOOKUP(M537,Homolgacion9[[Causal Homologada]:[Driver]],2,0)</f>
        <v>Manejo y uso insustentable de las tierras forestales</v>
      </c>
      <c r="AJ537" s="2" t="str">
        <f t="shared" si="29"/>
        <v>Alta</v>
      </c>
    </row>
    <row r="538" spans="2:36" x14ac:dyDescent="0.2">
      <c r="B538" s="1" t="s">
        <v>47</v>
      </c>
      <c r="C538" s="1" t="s">
        <v>36</v>
      </c>
      <c r="D538" s="1" t="str">
        <f>+VLOOKUP(F538,'DIV REGIONAL'!$F$4:$H$37,2,0)</f>
        <v>SUROESTE</v>
      </c>
      <c r="E538" s="1" t="str">
        <f>+VLOOKUP(F538,'DIV REGIONAL'!$F$4:$H$37,3,0)</f>
        <v>V. VALDESIA</v>
      </c>
      <c r="F538" s="1" t="s">
        <v>264</v>
      </c>
      <c r="G538" s="2">
        <v>1</v>
      </c>
      <c r="H538" s="1" t="s">
        <v>59</v>
      </c>
      <c r="I538" s="46" t="s">
        <v>859</v>
      </c>
      <c r="J538" s="2">
        <v>5</v>
      </c>
      <c r="K538" s="1" t="s">
        <v>3</v>
      </c>
      <c r="L538" s="16" t="s">
        <v>7</v>
      </c>
      <c r="M538" s="10" t="str">
        <f>+VLOOKUP(L538,Homolgacion9[[Causal]:[Causal Homologada]],2,0)</f>
        <v>Infraestructura</v>
      </c>
      <c r="N538" s="47" t="str">
        <f>+Causales[[#This Row],[Provincia]]&amp;Causales[[#This Row],[Dinámica]]&amp;Causales[[#This Row],[Causal Homologada]]</f>
        <v>San José de OcoaDeforestaciónInfraestructura</v>
      </c>
      <c r="O538" s="24">
        <v>4</v>
      </c>
      <c r="P538" s="17">
        <v>2</v>
      </c>
      <c r="Q538" s="17">
        <v>2</v>
      </c>
      <c r="R538" s="17">
        <v>3</v>
      </c>
      <c r="S538" s="17">
        <v>3</v>
      </c>
      <c r="T538" s="17"/>
      <c r="U538" s="17"/>
      <c r="V538" s="17"/>
      <c r="W538" s="17"/>
      <c r="X538" s="17">
        <f t="shared" si="28"/>
        <v>14</v>
      </c>
      <c r="Y538" s="41">
        <f t="shared" si="27"/>
        <v>2.8</v>
      </c>
      <c r="Z538" s="33">
        <v>4</v>
      </c>
      <c r="AA538" s="28"/>
      <c r="AB538" s="28">
        <f>+COUNTIFS(Causales[Causal Homologada],Causales[[#This Row],[Causal Homologada]])</f>
        <v>27</v>
      </c>
      <c r="AC538" s="28"/>
      <c r="AD538" s="28">
        <f>+COUNTIFS(Causales[Causal Homologada],Causales[[#This Row],[Causal Homologada]],Causales[Ranking],1,Causales[Dinámica],Causales[[#This Row],[Dinámica]])</f>
        <v>0</v>
      </c>
      <c r="AE538" s="28">
        <f>+COUNTIFS(Causales[Causal Homologada],Causales[[#This Row],[Causal Homologada]],Causales[Ranking],2,Causales[Dinámica],Causales[[#This Row],[Dinámica]])</f>
        <v>1</v>
      </c>
      <c r="AF538" s="28">
        <f>+Causales[[#This Row],[Conteo Rank]]*1+Causales[[#This Row],[Conteo Rank2]]*0.5</f>
        <v>0.5</v>
      </c>
      <c r="AG538" s="28">
        <f>+Causales[[#This Row],[Conteo Rank 1+2]]*0.8+Causales[[#This Row],[Puntaje Total]]*0.2</f>
        <v>3.2</v>
      </c>
      <c r="AH538" s="28">
        <f>+_xlfn.PERCENTRANK.INC(Causales[Puntaje Ponderado],Causales[[#This Row],[Puntaje Ponderado]],3)</f>
        <v>0.09</v>
      </c>
      <c r="AI538" s="49" t="str">
        <f>+VLOOKUP(M538,Homolgacion9[[Causal Homologada]:[Driver]],2,0)</f>
        <v>Expansión de infraestructura productiva de tipo urbana, vial e industrial</v>
      </c>
      <c r="AJ538" s="2" t="str">
        <f t="shared" si="29"/>
        <v>Muy Baja</v>
      </c>
    </row>
    <row r="539" spans="2:36" x14ac:dyDescent="0.2">
      <c r="B539" s="1" t="s">
        <v>47</v>
      </c>
      <c r="C539" s="1" t="s">
        <v>36</v>
      </c>
      <c r="D539" s="1" t="str">
        <f>+VLOOKUP(F539,'DIV REGIONAL'!$F$4:$H$37,2,0)</f>
        <v>SUROESTE</v>
      </c>
      <c r="E539" s="1" t="str">
        <f>+VLOOKUP(F539,'DIV REGIONAL'!$F$4:$H$37,3,0)</f>
        <v>V. VALDESIA</v>
      </c>
      <c r="F539" s="1" t="s">
        <v>264</v>
      </c>
      <c r="G539" s="2">
        <v>1</v>
      </c>
      <c r="H539" s="1" t="s">
        <v>59</v>
      </c>
      <c r="I539" s="46" t="s">
        <v>859</v>
      </c>
      <c r="J539" s="2">
        <v>5</v>
      </c>
      <c r="K539" s="1" t="s">
        <v>3</v>
      </c>
      <c r="L539" s="16" t="s">
        <v>127</v>
      </c>
      <c r="M539" s="10" t="str">
        <f>+VLOOKUP(L539,Homolgacion9[[Causal]:[Causal Homologada]],2,0)</f>
        <v>Agricultura migratoria/subsistencia</v>
      </c>
      <c r="N539" s="47" t="str">
        <f>+Causales[[#This Row],[Provincia]]&amp;Causales[[#This Row],[Dinámica]]&amp;Causales[[#This Row],[Causal Homologada]]</f>
        <v>San José de OcoaDeforestaciónAgricultura migratoria/subsistencia</v>
      </c>
      <c r="O539" s="24">
        <v>5</v>
      </c>
      <c r="P539" s="17">
        <v>3</v>
      </c>
      <c r="Q539" s="17">
        <v>3</v>
      </c>
      <c r="R539" s="17">
        <v>3</v>
      </c>
      <c r="S539" s="17">
        <v>3</v>
      </c>
      <c r="T539" s="17"/>
      <c r="U539" s="17"/>
      <c r="V539" s="17"/>
      <c r="W539" s="17"/>
      <c r="X539" s="17">
        <f t="shared" si="28"/>
        <v>17</v>
      </c>
      <c r="Y539" s="41">
        <f t="shared" si="27"/>
        <v>3.4</v>
      </c>
      <c r="Z539" s="33">
        <v>2</v>
      </c>
      <c r="AA539" s="28"/>
      <c r="AB539" s="28">
        <f>+COUNTIFS(Causales[Causal Homologada],Causales[[#This Row],[Causal Homologada]])</f>
        <v>37</v>
      </c>
      <c r="AC539" s="28"/>
      <c r="AD539" s="28">
        <f>+COUNTIFS(Causales[Causal Homologada],Causales[[#This Row],[Causal Homologada]],Causales[Ranking],1,Causales[Dinámica],Causales[[#This Row],[Dinámica]])</f>
        <v>3</v>
      </c>
      <c r="AE539" s="28">
        <f>+COUNTIFS(Causales[Causal Homologada],Causales[[#This Row],[Causal Homologada]],Causales[Ranking],2,Causales[Dinámica],Causales[[#This Row],[Dinámica]])</f>
        <v>11</v>
      </c>
      <c r="AF539" s="28">
        <f>+Causales[[#This Row],[Conteo Rank]]*1+Causales[[#This Row],[Conteo Rank2]]*0.5</f>
        <v>8.5</v>
      </c>
      <c r="AG539" s="28">
        <f>+Causales[[#This Row],[Conteo Rank 1+2]]*0.8+Causales[[#This Row],[Puntaje Total]]*0.2</f>
        <v>10.200000000000001</v>
      </c>
      <c r="AH539" s="28">
        <f>+_xlfn.PERCENTRANK.INC(Causales[Puntaje Ponderado],Causales[[#This Row],[Puntaje Ponderado]],3)</f>
        <v>0.48599999999999999</v>
      </c>
      <c r="AI539" s="49" t="str">
        <f>+VLOOKUP(M539,Homolgacion9[[Causal Homologada]:[Driver]],2,0)</f>
        <v>Manejo y uso insustentable de las tierras para producción agrícola</v>
      </c>
      <c r="AJ539" s="2" t="str">
        <f t="shared" si="29"/>
        <v>Media</v>
      </c>
    </row>
    <row r="540" spans="2:36" x14ac:dyDescent="0.2">
      <c r="B540" s="1" t="s">
        <v>47</v>
      </c>
      <c r="C540" s="1" t="s">
        <v>36</v>
      </c>
      <c r="D540" s="1" t="str">
        <f>+VLOOKUP(F540,'DIV REGIONAL'!$F$4:$H$37,2,0)</f>
        <v>SUROESTE</v>
      </c>
      <c r="E540" s="1" t="str">
        <f>+VLOOKUP(F540,'DIV REGIONAL'!$F$4:$H$37,3,0)</f>
        <v>V. VALDESIA</v>
      </c>
      <c r="F540" s="1" t="s">
        <v>264</v>
      </c>
      <c r="G540" s="2">
        <v>1</v>
      </c>
      <c r="H540" s="1" t="s">
        <v>59</v>
      </c>
      <c r="I540" s="46" t="s">
        <v>859</v>
      </c>
      <c r="J540" s="2">
        <v>5</v>
      </c>
      <c r="K540" s="1" t="s">
        <v>3</v>
      </c>
      <c r="L540" s="16" t="s">
        <v>60</v>
      </c>
      <c r="M540" s="10" t="str">
        <f>+VLOOKUP(L540,Homolgacion9[[Causal]:[Causal Homologada]],2,0)</f>
        <v>Ganadería Comercial</v>
      </c>
      <c r="N540" s="47" t="str">
        <f>+Causales[[#This Row],[Provincia]]&amp;Causales[[#This Row],[Dinámica]]&amp;Causales[[#This Row],[Causal Homologada]]</f>
        <v>San José de OcoaDeforestaciónGanadería Comercial</v>
      </c>
      <c r="O540" s="24">
        <v>2</v>
      </c>
      <c r="P540" s="17">
        <v>4</v>
      </c>
      <c r="Q540" s="17">
        <v>3</v>
      </c>
      <c r="R540" s="17">
        <v>3</v>
      </c>
      <c r="S540" s="17">
        <v>3</v>
      </c>
      <c r="T540" s="17"/>
      <c r="U540" s="17"/>
      <c r="V540" s="17"/>
      <c r="W540" s="17"/>
      <c r="X540" s="17">
        <f t="shared" si="28"/>
        <v>15</v>
      </c>
      <c r="Y540" s="41">
        <f t="shared" si="27"/>
        <v>3</v>
      </c>
      <c r="Z540" s="33">
        <v>3</v>
      </c>
      <c r="AA540" s="28"/>
      <c r="AB540" s="28">
        <f>+COUNTIFS(Causales[Causal Homologada],Causales[[#This Row],[Causal Homologada]])</f>
        <v>28</v>
      </c>
      <c r="AC540" s="28"/>
      <c r="AD540" s="28">
        <f>+COUNTIFS(Causales[Causal Homologada],Causales[[#This Row],[Causal Homologada]],Causales[Ranking],1,Causales[Dinámica],Causales[[#This Row],[Dinámica]])</f>
        <v>11</v>
      </c>
      <c r="AE540" s="28">
        <f>+COUNTIFS(Causales[Causal Homologada],Causales[[#This Row],[Causal Homologada]],Causales[Ranking],2,Causales[Dinámica],Causales[[#This Row],[Dinámica]])</f>
        <v>3</v>
      </c>
      <c r="AF540" s="28">
        <f>+Causales[[#This Row],[Conteo Rank]]*1+Causales[[#This Row],[Conteo Rank2]]*0.5</f>
        <v>12.5</v>
      </c>
      <c r="AG540" s="28">
        <f>+Causales[[#This Row],[Conteo Rank 1+2]]*0.8+Causales[[#This Row],[Puntaje Total]]*0.2</f>
        <v>13</v>
      </c>
      <c r="AH540" s="28">
        <f>+_xlfn.PERCENTRANK.INC(Causales[Puntaje Ponderado],Causales[[#This Row],[Puntaje Ponderado]],3)</f>
        <v>0.72399999999999998</v>
      </c>
      <c r="AI540" s="49" t="str">
        <f>+VLOOKUP(M540,Homolgacion9[[Causal Homologada]:[Driver]],2,0)</f>
        <v>Manejo y uso insustentable de las tierras para producción ganadera</v>
      </c>
      <c r="AJ540" s="2" t="str">
        <f t="shared" si="29"/>
        <v>Alta</v>
      </c>
    </row>
    <row r="541" spans="2:36" x14ac:dyDescent="0.2">
      <c r="B541" s="1" t="s">
        <v>47</v>
      </c>
      <c r="C541" s="1" t="s">
        <v>36</v>
      </c>
      <c r="D541" s="1" t="str">
        <f>+VLOOKUP(F541,'DIV REGIONAL'!$F$4:$H$37,2,0)</f>
        <v>SUROESTE</v>
      </c>
      <c r="E541" s="1" t="str">
        <f>+VLOOKUP(F541,'DIV REGIONAL'!$F$4:$H$37,3,0)</f>
        <v>V. VALDESIA</v>
      </c>
      <c r="F541" s="1" t="s">
        <v>264</v>
      </c>
      <c r="G541" s="2">
        <v>1</v>
      </c>
      <c r="H541" s="1" t="s">
        <v>59</v>
      </c>
      <c r="I541" s="46" t="s">
        <v>859</v>
      </c>
      <c r="J541" s="2">
        <v>5</v>
      </c>
      <c r="K541" s="1" t="s">
        <v>3</v>
      </c>
      <c r="L541" s="16" t="s">
        <v>61</v>
      </c>
      <c r="M541" s="10" t="str">
        <f>+VLOOKUP(L541,Homolgacion9[[Causal]:[Causal Homologada]],2,0)</f>
        <v>Minería a cielo abierto</v>
      </c>
      <c r="N541" s="47" t="str">
        <f>+Causales[[#This Row],[Provincia]]&amp;Causales[[#This Row],[Dinámica]]&amp;Causales[[#This Row],[Causal Homologada]]</f>
        <v>San José de OcoaDeforestaciónMinería a cielo abierto</v>
      </c>
      <c r="O541" s="24">
        <v>4</v>
      </c>
      <c r="P541" s="17">
        <v>5</v>
      </c>
      <c r="Q541" s="17">
        <v>3</v>
      </c>
      <c r="R541" s="17">
        <v>3</v>
      </c>
      <c r="S541" s="17">
        <v>3</v>
      </c>
      <c r="T541" s="17"/>
      <c r="U541" s="17"/>
      <c r="V541" s="17"/>
      <c r="W541" s="17"/>
      <c r="X541" s="17">
        <f t="shared" si="28"/>
        <v>18</v>
      </c>
      <c r="Y541" s="41">
        <f t="shared" si="27"/>
        <v>3.6</v>
      </c>
      <c r="Z541" s="33">
        <v>1</v>
      </c>
      <c r="AA541" s="28"/>
      <c r="AB541" s="28">
        <f>+COUNTIFS(Causales[Causal Homologada],Causales[[#This Row],[Causal Homologada]])</f>
        <v>24</v>
      </c>
      <c r="AC541" s="28"/>
      <c r="AD541" s="28">
        <f>+COUNTIFS(Causales[Causal Homologada],Causales[[#This Row],[Causal Homologada]],Causales[Ranking],1,Causales[Dinámica],Causales[[#This Row],[Dinámica]])</f>
        <v>4</v>
      </c>
      <c r="AE541" s="28">
        <f>+COUNTIFS(Causales[Causal Homologada],Causales[[#This Row],[Causal Homologada]],Causales[Ranking],2,Causales[Dinámica],Causales[[#This Row],[Dinámica]])</f>
        <v>3</v>
      </c>
      <c r="AF541" s="28">
        <f>+Causales[[#This Row],[Conteo Rank]]*1+Causales[[#This Row],[Conteo Rank2]]*0.5</f>
        <v>5.5</v>
      </c>
      <c r="AG541" s="28">
        <f>+Causales[[#This Row],[Conteo Rank 1+2]]*0.8+Causales[[#This Row],[Puntaje Total]]*0.2</f>
        <v>8</v>
      </c>
      <c r="AH541" s="28">
        <f>+_xlfn.PERCENTRANK.INC(Causales[Puntaje Ponderado],Causales[[#This Row],[Puntaje Ponderado]],3)</f>
        <v>0.36199999999999999</v>
      </c>
      <c r="AI541" s="49" t="str">
        <f>+VLOOKUP(M541,Homolgacion9[[Causal Homologada]:[Driver]],2,0)</f>
        <v>Minería a cielo abierto</v>
      </c>
      <c r="AJ541" s="2" t="str">
        <f t="shared" si="29"/>
        <v>Baja</v>
      </c>
    </row>
    <row r="542" spans="2:36" x14ac:dyDescent="0.2">
      <c r="B542" s="1" t="s">
        <v>47</v>
      </c>
      <c r="C542" s="1" t="s">
        <v>36</v>
      </c>
      <c r="D542" s="1" t="str">
        <f>+VLOOKUP(F542,'DIV REGIONAL'!$F$4:$H$37,2,0)</f>
        <v>SUROESTE</v>
      </c>
      <c r="E542" s="1" t="str">
        <f>+VLOOKUP(F542,'DIV REGIONAL'!$F$4:$H$37,3,0)</f>
        <v>V. VALDESIA</v>
      </c>
      <c r="F542" s="1" t="s">
        <v>264</v>
      </c>
      <c r="G542" s="2">
        <v>1</v>
      </c>
      <c r="H542" s="1" t="s">
        <v>59</v>
      </c>
      <c r="I542" s="46" t="s">
        <v>859</v>
      </c>
      <c r="J542" s="2">
        <v>5</v>
      </c>
      <c r="K542" s="1" t="s">
        <v>3</v>
      </c>
      <c r="L542" s="16" t="s">
        <v>124</v>
      </c>
      <c r="M542" s="10" t="str">
        <f>+VLOOKUP(L542,Homolgacion9[[Causal]:[Causal Homologada]],2,0)</f>
        <v>Incendios Alta Intensidad</v>
      </c>
      <c r="N542" s="47" t="str">
        <f>+Causales[[#This Row],[Provincia]]&amp;Causales[[#This Row],[Dinámica]]&amp;Causales[[#This Row],[Causal Homologada]]</f>
        <v>San José de OcoaDeforestaciónIncendios Alta Intensidad</v>
      </c>
      <c r="O542" s="24">
        <v>2</v>
      </c>
      <c r="P542" s="17">
        <v>2</v>
      </c>
      <c r="Q542" s="17">
        <v>2</v>
      </c>
      <c r="R542" s="17">
        <v>2</v>
      </c>
      <c r="S542" s="17">
        <v>2</v>
      </c>
      <c r="T542" s="17"/>
      <c r="U542" s="17"/>
      <c r="V542" s="17"/>
      <c r="W542" s="17"/>
      <c r="X542" s="17">
        <f t="shared" si="28"/>
        <v>10</v>
      </c>
      <c r="Y542" s="41">
        <f t="shared" si="27"/>
        <v>2</v>
      </c>
      <c r="Z542" s="33">
        <v>5</v>
      </c>
      <c r="AA542" s="28"/>
      <c r="AB542" s="28">
        <f>+COUNTIFS(Causales[Causal Homologada],Causales[[#This Row],[Causal Homologada]])</f>
        <v>18</v>
      </c>
      <c r="AC542" s="28"/>
      <c r="AD542" s="28">
        <f>+COUNTIFS(Causales[Causal Homologada],Causales[[#This Row],[Causal Homologada]],Causales[Ranking],1,Causales[Dinámica],Causales[[#This Row],[Dinámica]])</f>
        <v>0</v>
      </c>
      <c r="AE542" s="28">
        <f>+COUNTIFS(Causales[Causal Homologada],Causales[[#This Row],[Causal Homologada]],Causales[Ranking],2,Causales[Dinámica],Causales[[#This Row],[Dinámica]])</f>
        <v>2</v>
      </c>
      <c r="AF542" s="28">
        <f>+Causales[[#This Row],[Conteo Rank]]*1+Causales[[#This Row],[Conteo Rank2]]*0.5</f>
        <v>1</v>
      </c>
      <c r="AG542" s="28">
        <f>+Causales[[#This Row],[Conteo Rank 1+2]]*0.8+Causales[[#This Row],[Puntaje Total]]*0.2</f>
        <v>2.8</v>
      </c>
      <c r="AH542" s="28">
        <f>+_xlfn.PERCENTRANK.INC(Causales[Puntaje Ponderado],Causales[[#This Row],[Puntaje Ponderado]],3)</f>
        <v>6.3E-2</v>
      </c>
      <c r="AI542" s="49" t="str">
        <f>+VLOOKUP(M542,Homolgacion9[[Causal Homologada]:[Driver]],2,0)</f>
        <v>Incendios Forestales</v>
      </c>
      <c r="AJ542" s="2" t="str">
        <f t="shared" si="29"/>
        <v>Muy Baja</v>
      </c>
    </row>
    <row r="543" spans="2:36" x14ac:dyDescent="0.2">
      <c r="B543" s="1" t="s">
        <v>47</v>
      </c>
      <c r="C543" s="1" t="s">
        <v>36</v>
      </c>
      <c r="D543" s="1" t="str">
        <f>+VLOOKUP(F543,'DIV REGIONAL'!$F$4:$H$37,2,0)</f>
        <v>SUROESTE</v>
      </c>
      <c r="E543" s="1" t="str">
        <f>+VLOOKUP(F543,'DIV REGIONAL'!$F$4:$H$37,3,0)</f>
        <v>V. VALDESIA</v>
      </c>
      <c r="F543" s="1" t="s">
        <v>264</v>
      </c>
      <c r="G543" s="2">
        <v>1</v>
      </c>
      <c r="H543" s="1" t="s">
        <v>59</v>
      </c>
      <c r="I543" s="46" t="s">
        <v>859</v>
      </c>
      <c r="J543" s="2">
        <v>5</v>
      </c>
      <c r="K543" s="1" t="s">
        <v>15</v>
      </c>
      <c r="L543" s="16" t="s">
        <v>154</v>
      </c>
      <c r="M543" s="10" t="str">
        <f>+VLOOKUP(L543,Homolgacion9[[Causal]:[Causal Homologada]],2,0)</f>
        <v>Dinámica Migratoria</v>
      </c>
      <c r="N543" s="47" t="str">
        <f>+Causales[[#This Row],[Provincia]]&amp;Causales[[#This Row],[Dinámica]]&amp;Causales[[#This Row],[Causal Homologada]]</f>
        <v>San José de OcoaCausas IndirectasDinámica Migratoria</v>
      </c>
      <c r="O543" s="24">
        <v>4</v>
      </c>
      <c r="P543" s="17">
        <v>4</v>
      </c>
      <c r="Q543" s="17">
        <v>2</v>
      </c>
      <c r="R543" s="17">
        <v>2</v>
      </c>
      <c r="S543" s="17">
        <v>2</v>
      </c>
      <c r="T543" s="17"/>
      <c r="U543" s="17"/>
      <c r="V543" s="17"/>
      <c r="W543" s="17"/>
      <c r="X543" s="17">
        <f t="shared" si="28"/>
        <v>14</v>
      </c>
      <c r="Y543" s="41">
        <f t="shared" si="27"/>
        <v>2.8</v>
      </c>
      <c r="Z543" s="33">
        <v>4</v>
      </c>
      <c r="AA543" s="28"/>
      <c r="AB543" s="28">
        <f>+COUNTIFS(Causales[Causal Homologada],Causales[[#This Row],[Causal Homologada]])</f>
        <v>21</v>
      </c>
      <c r="AC543" s="28"/>
      <c r="AD543" s="28">
        <f>+COUNTIFS(Causales[Causal Homologada],Causales[[#This Row],[Causal Homologada]],Causales[Ranking],1,Causales[Dinámica],Causales[[#This Row],[Dinámica]])</f>
        <v>6</v>
      </c>
      <c r="AE543" s="28">
        <f>+COUNTIFS(Causales[Causal Homologada],Causales[[#This Row],[Causal Homologada]],Causales[Ranking],2,Causales[Dinámica],Causales[[#This Row],[Dinámica]])</f>
        <v>3</v>
      </c>
      <c r="AF543" s="28">
        <f>+Causales[[#This Row],[Conteo Rank]]*1+Causales[[#This Row],[Conteo Rank2]]*0.5</f>
        <v>7.5</v>
      </c>
      <c r="AG543" s="28">
        <f>+Causales[[#This Row],[Conteo Rank 1+2]]*0.8+Causales[[#This Row],[Puntaje Total]]*0.2</f>
        <v>8.8000000000000007</v>
      </c>
      <c r="AH543" s="28">
        <f>+_xlfn.PERCENTRANK.INC(Causales[Puntaje Ponderado],Causales[[#This Row],[Puntaje Ponderado]],3)</f>
        <v>0.40799999999999997</v>
      </c>
      <c r="AI543" s="49" t="str">
        <f>+VLOOKUP(M543,Homolgacion9[[Causal Homologada]:[Driver]],2,0)</f>
        <v>Insidencia sobre los Recursos Forestales debido a la elevada migración ilegal de origen internacional</v>
      </c>
      <c r="AJ543" s="2" t="str">
        <f t="shared" si="29"/>
        <v>Media</v>
      </c>
    </row>
    <row r="544" spans="2:36" x14ac:dyDescent="0.2">
      <c r="B544" s="1" t="s">
        <v>47</v>
      </c>
      <c r="C544" s="1" t="s">
        <v>36</v>
      </c>
      <c r="D544" s="1" t="str">
        <f>+VLOOKUP(F544,'DIV REGIONAL'!$F$4:$H$37,2,0)</f>
        <v>SUROESTE</v>
      </c>
      <c r="E544" s="1" t="str">
        <f>+VLOOKUP(F544,'DIV REGIONAL'!$F$4:$H$37,3,0)</f>
        <v>V. VALDESIA</v>
      </c>
      <c r="F544" s="1" t="s">
        <v>264</v>
      </c>
      <c r="G544" s="2">
        <v>1</v>
      </c>
      <c r="H544" s="1" t="s">
        <v>59</v>
      </c>
      <c r="I544" s="46" t="s">
        <v>859</v>
      </c>
      <c r="J544" s="2">
        <v>5</v>
      </c>
      <c r="K544" s="1" t="s">
        <v>10</v>
      </c>
      <c r="L544" s="1" t="s">
        <v>14</v>
      </c>
      <c r="M544" s="10" t="str">
        <f>+VLOOKUP(L544,Homolgacion9[[Causal]:[Causal Homologada]],2,0)</f>
        <v>Planes de Manejo mal gestionados/mal ejecutados</v>
      </c>
      <c r="N544" s="47" t="str">
        <f>+Causales[[#This Row],[Provincia]]&amp;Causales[[#This Row],[Dinámica]]&amp;Causales[[#This Row],[Causal Homologada]]</f>
        <v>San José de OcoaDegradaciónPlanes de Manejo mal gestionados/mal ejecutados</v>
      </c>
      <c r="O544" s="14">
        <v>1</v>
      </c>
      <c r="P544" s="8">
        <v>2</v>
      </c>
      <c r="Q544" s="8">
        <v>3</v>
      </c>
      <c r="R544" s="8">
        <v>3</v>
      </c>
      <c r="S544" s="8">
        <v>3</v>
      </c>
      <c r="T544" s="8"/>
      <c r="U544" s="8"/>
      <c r="V544" s="8"/>
      <c r="W544" s="8"/>
      <c r="X544" s="8">
        <f t="shared" si="28"/>
        <v>12</v>
      </c>
      <c r="Y544" s="39">
        <f t="shared" si="27"/>
        <v>2.4</v>
      </c>
      <c r="Z544" s="34">
        <v>5</v>
      </c>
      <c r="AA544" s="28"/>
      <c r="AB544" s="28">
        <f>+COUNTIFS(Causales[Causal Homologada],Causales[[#This Row],[Causal Homologada]])</f>
        <v>33</v>
      </c>
      <c r="AC544" s="28"/>
      <c r="AD544" s="28">
        <f>+COUNTIFS(Causales[Causal Homologada],Causales[[#This Row],[Causal Homologada]],Causales[Ranking],1,Causales[Dinámica],Causales[[#This Row],[Dinámica]])</f>
        <v>9</v>
      </c>
      <c r="AE544" s="28">
        <f>+COUNTIFS(Causales[Causal Homologada],Causales[[#This Row],[Causal Homologada]],Causales[Ranking],2,Causales[Dinámica],Causales[[#This Row],[Dinámica]])</f>
        <v>4</v>
      </c>
      <c r="AF544" s="28">
        <f>+Causales[[#This Row],[Conteo Rank]]*1+Causales[[#This Row],[Conteo Rank2]]*0.5</f>
        <v>11</v>
      </c>
      <c r="AG544" s="28">
        <f>+Causales[[#This Row],[Conteo Rank 1+2]]*0.8+Causales[[#This Row],[Puntaje Total]]*0.2</f>
        <v>11.200000000000001</v>
      </c>
      <c r="AH544" s="28">
        <f>+_xlfn.PERCENTRANK.INC(Causales[Puntaje Ponderado],Causales[[#This Row],[Puntaje Ponderado]],3)</f>
        <v>0.56299999999999994</v>
      </c>
      <c r="AI544" s="49" t="str">
        <f>+VLOOKUP(M544,Homolgacion9[[Causal Homologada]:[Driver]],2,0)</f>
        <v>Manejo y uso insustentable de las tierras forestales</v>
      </c>
      <c r="AJ544" s="2" t="str">
        <f t="shared" si="29"/>
        <v>Media</v>
      </c>
    </row>
    <row r="545" spans="2:36" x14ac:dyDescent="0.2">
      <c r="B545" s="1" t="s">
        <v>47</v>
      </c>
      <c r="C545" s="1" t="s">
        <v>36</v>
      </c>
      <c r="D545" s="1" t="str">
        <f>+VLOOKUP(F545,'DIV REGIONAL'!$F$4:$H$37,2,0)</f>
        <v>SUROESTE</v>
      </c>
      <c r="E545" s="1" t="str">
        <f>+VLOOKUP(F545,'DIV REGIONAL'!$F$4:$H$37,3,0)</f>
        <v>V. VALDESIA</v>
      </c>
      <c r="F545" s="1" t="s">
        <v>264</v>
      </c>
      <c r="G545" s="2">
        <v>1</v>
      </c>
      <c r="H545" s="1" t="s">
        <v>59</v>
      </c>
      <c r="I545" s="46" t="s">
        <v>859</v>
      </c>
      <c r="J545" s="2">
        <v>5</v>
      </c>
      <c r="K545" s="1" t="s">
        <v>10</v>
      </c>
      <c r="L545" s="1" t="s">
        <v>11</v>
      </c>
      <c r="M545" s="10" t="str">
        <f>+VLOOKUP(L545,Homolgacion9[[Causal]:[Causal Homologada]],2,0)</f>
        <v>Incendios Mediana y Baja Intensidad</v>
      </c>
      <c r="N545" s="47" t="str">
        <f>+Causales[[#This Row],[Provincia]]&amp;Causales[[#This Row],[Dinámica]]&amp;Causales[[#This Row],[Causal Homologada]]</f>
        <v>San José de OcoaDegradaciónIncendios Mediana y Baja Intensidad</v>
      </c>
      <c r="O545" s="14">
        <v>1</v>
      </c>
      <c r="P545" s="8">
        <v>3</v>
      </c>
      <c r="Q545" s="8">
        <v>2</v>
      </c>
      <c r="R545" s="8">
        <v>2</v>
      </c>
      <c r="S545" s="8">
        <v>2</v>
      </c>
      <c r="T545" s="8"/>
      <c r="U545" s="8"/>
      <c r="V545" s="8"/>
      <c r="W545" s="8"/>
      <c r="X545" s="8">
        <f t="shared" si="28"/>
        <v>10</v>
      </c>
      <c r="Y545" s="39">
        <f t="shared" si="27"/>
        <v>2</v>
      </c>
      <c r="Z545" s="34">
        <v>6</v>
      </c>
      <c r="AA545" s="28"/>
      <c r="AB545" s="28">
        <f>+COUNTIFS(Causales[Causal Homologada],Causales[[#This Row],[Causal Homologada]])</f>
        <v>30</v>
      </c>
      <c r="AC545" s="28"/>
      <c r="AD545" s="28">
        <f>+COUNTIFS(Causales[Causal Homologada],Causales[[#This Row],[Causal Homologada]],Causales[Ranking],1,Causales[Dinámica],Causales[[#This Row],[Dinámica]])</f>
        <v>1</v>
      </c>
      <c r="AE545" s="28">
        <f>+COUNTIFS(Causales[Causal Homologada],Causales[[#This Row],[Causal Homologada]],Causales[Ranking],2,Causales[Dinámica],Causales[[#This Row],[Dinámica]])</f>
        <v>7</v>
      </c>
      <c r="AF545" s="28">
        <f>+Causales[[#This Row],[Conteo Rank]]*1+Causales[[#This Row],[Conteo Rank2]]*0.5</f>
        <v>4.5</v>
      </c>
      <c r="AG545" s="28">
        <f>+Causales[[#This Row],[Conteo Rank 1+2]]*0.8+Causales[[#This Row],[Puntaje Total]]*0.2</f>
        <v>5.6</v>
      </c>
      <c r="AH545" s="28">
        <f>+_xlfn.PERCENTRANK.INC(Causales[Puntaje Ponderado],Causales[[#This Row],[Puntaje Ponderado]],3)</f>
        <v>0.23599999999999999</v>
      </c>
      <c r="AI545" s="49" t="str">
        <f>+VLOOKUP(M545,Homolgacion9[[Causal Homologada]:[Driver]],2,0)</f>
        <v>Incendios Forestales</v>
      </c>
      <c r="AJ545" s="2" t="str">
        <f t="shared" si="29"/>
        <v>Baja</v>
      </c>
    </row>
    <row r="546" spans="2:36" x14ac:dyDescent="0.2">
      <c r="B546" s="1" t="s">
        <v>47</v>
      </c>
      <c r="C546" s="1" t="s">
        <v>36</v>
      </c>
      <c r="D546" s="1" t="str">
        <f>+VLOOKUP(F546,'DIV REGIONAL'!$F$4:$H$37,2,0)</f>
        <v>SUROESTE</v>
      </c>
      <c r="E546" s="1" t="str">
        <f>+VLOOKUP(F546,'DIV REGIONAL'!$F$4:$H$37,3,0)</f>
        <v>V. VALDESIA</v>
      </c>
      <c r="F546" s="1" t="s">
        <v>264</v>
      </c>
      <c r="G546" s="2">
        <v>1</v>
      </c>
      <c r="H546" s="1" t="s">
        <v>59</v>
      </c>
      <c r="I546" s="46" t="s">
        <v>859</v>
      </c>
      <c r="J546" s="2">
        <v>5</v>
      </c>
      <c r="K546" s="1" t="s">
        <v>10</v>
      </c>
      <c r="L546" s="1" t="s">
        <v>12</v>
      </c>
      <c r="M546" s="10" t="str">
        <f>+VLOOKUP(L546,Homolgacion9[[Causal]:[Causal Homologada]],2,0)</f>
        <v>Pastoreo de ganado en bosques</v>
      </c>
      <c r="N546" s="47" t="str">
        <f>+Causales[[#This Row],[Provincia]]&amp;Causales[[#This Row],[Dinámica]]&amp;Causales[[#This Row],[Causal Homologada]]</f>
        <v>San José de OcoaDegradaciónPastoreo de ganado en bosques</v>
      </c>
      <c r="O546" s="14">
        <v>3</v>
      </c>
      <c r="P546" s="8">
        <v>4</v>
      </c>
      <c r="Q546" s="8">
        <v>3</v>
      </c>
      <c r="R546" s="8">
        <v>3</v>
      </c>
      <c r="S546" s="8">
        <v>2</v>
      </c>
      <c r="T546" s="8"/>
      <c r="U546" s="8"/>
      <c r="V546" s="8"/>
      <c r="W546" s="8"/>
      <c r="X546" s="8">
        <f t="shared" si="28"/>
        <v>15</v>
      </c>
      <c r="Y546" s="39">
        <f t="shared" si="27"/>
        <v>3</v>
      </c>
      <c r="Z546" s="34">
        <v>3</v>
      </c>
      <c r="AA546" s="28"/>
      <c r="AB546" s="28">
        <f>+COUNTIFS(Causales[Causal Homologada],Causales[[#This Row],[Causal Homologada]])</f>
        <v>29</v>
      </c>
      <c r="AC546" s="28"/>
      <c r="AD546" s="28">
        <f>+COUNTIFS(Causales[Causal Homologada],Causales[[#This Row],[Causal Homologada]],Causales[Ranking],1,Causales[Dinámica],Causales[[#This Row],[Dinámica]])</f>
        <v>11</v>
      </c>
      <c r="AE546" s="28">
        <f>+COUNTIFS(Causales[Causal Homologada],Causales[[#This Row],[Causal Homologada]],Causales[Ranking],2,Causales[Dinámica],Causales[[#This Row],[Dinámica]])</f>
        <v>8</v>
      </c>
      <c r="AF546" s="28">
        <f>+Causales[[#This Row],[Conteo Rank]]*1+Causales[[#This Row],[Conteo Rank2]]*0.5</f>
        <v>15</v>
      </c>
      <c r="AG546" s="28">
        <f>+Causales[[#This Row],[Conteo Rank 1+2]]*0.8+Causales[[#This Row],[Puntaje Total]]*0.2</f>
        <v>15</v>
      </c>
      <c r="AH546" s="28">
        <f>+_xlfn.PERCENTRANK.INC(Causales[Puntaje Ponderado],Causales[[#This Row],[Puntaje Ponderado]],3)</f>
        <v>0.91900000000000004</v>
      </c>
      <c r="AI546" s="49" t="str">
        <f>+VLOOKUP(M546,Homolgacion9[[Causal Homologada]:[Driver]],2,0)</f>
        <v>Manejo y uso insustentable de las tierras para producción ganadera</v>
      </c>
      <c r="AJ546" s="2" t="str">
        <f t="shared" si="29"/>
        <v>Muy Alta</v>
      </c>
    </row>
    <row r="547" spans="2:36" x14ac:dyDescent="0.2">
      <c r="B547" s="1" t="s">
        <v>47</v>
      </c>
      <c r="C547" s="1" t="s">
        <v>36</v>
      </c>
      <c r="D547" s="1" t="str">
        <f>+VLOOKUP(F547,'DIV REGIONAL'!$F$4:$H$37,2,0)</f>
        <v>SUROESTE</v>
      </c>
      <c r="E547" s="1" t="str">
        <f>+VLOOKUP(F547,'DIV REGIONAL'!$F$4:$H$37,3,0)</f>
        <v>V. VALDESIA</v>
      </c>
      <c r="F547" s="1" t="s">
        <v>264</v>
      </c>
      <c r="G547" s="2">
        <v>1</v>
      </c>
      <c r="H547" s="1" t="s">
        <v>59</v>
      </c>
      <c r="I547" s="46" t="s">
        <v>859</v>
      </c>
      <c r="J547" s="2">
        <v>5</v>
      </c>
      <c r="K547" s="1" t="s">
        <v>10</v>
      </c>
      <c r="L547" s="1" t="s">
        <v>13</v>
      </c>
      <c r="M547" s="10" t="str">
        <f>+VLOOKUP(L547,Homolgacion9[[Causal]:[Causal Homologada]],2,0)</f>
        <v>Extracción de Madera Leña/Carbón</v>
      </c>
      <c r="N547" s="47" t="str">
        <f>+Causales[[#This Row],[Provincia]]&amp;Causales[[#This Row],[Dinámica]]&amp;Causales[[#This Row],[Causal Homologada]]</f>
        <v>San José de OcoaDegradaciónExtracción de Madera Leña/Carbón</v>
      </c>
      <c r="O547" s="14">
        <v>4</v>
      </c>
      <c r="P547" s="8">
        <v>3</v>
      </c>
      <c r="Q547" s="8">
        <v>3</v>
      </c>
      <c r="R547" s="8">
        <v>3</v>
      </c>
      <c r="S547" s="8">
        <v>3</v>
      </c>
      <c r="T547" s="8"/>
      <c r="U547" s="8"/>
      <c r="V547" s="8"/>
      <c r="W547" s="8"/>
      <c r="X547" s="8">
        <f t="shared" si="28"/>
        <v>16</v>
      </c>
      <c r="Y547" s="39">
        <f t="shared" si="27"/>
        <v>3.2</v>
      </c>
      <c r="Z547" s="34">
        <v>2</v>
      </c>
      <c r="AA547" s="28"/>
      <c r="AB547" s="28">
        <f>+COUNTIFS(Causales[Causal Homologada],Causales[[#This Row],[Causal Homologada]])</f>
        <v>31</v>
      </c>
      <c r="AC547" s="28"/>
      <c r="AD547" s="28">
        <f>+COUNTIFS(Causales[Causal Homologada],Causales[[#This Row],[Causal Homologada]],Causales[Ranking],1,Causales[Dinámica],Causales[[#This Row],[Dinámica]])</f>
        <v>10</v>
      </c>
      <c r="AE547" s="28">
        <f>+COUNTIFS(Causales[Causal Homologada],Causales[[#This Row],[Causal Homologada]],Causales[Ranking],2,Causales[Dinámica],Causales[[#This Row],[Dinámica]])</f>
        <v>9</v>
      </c>
      <c r="AF547" s="28">
        <f>+Causales[[#This Row],[Conteo Rank]]*1+Causales[[#This Row],[Conteo Rank2]]*0.5</f>
        <v>14.5</v>
      </c>
      <c r="AG547" s="28">
        <f>+Causales[[#This Row],[Conteo Rank 1+2]]*0.8+Causales[[#This Row],[Puntaje Total]]*0.2</f>
        <v>14.8</v>
      </c>
      <c r="AH547" s="28">
        <f>+_xlfn.PERCENTRANK.INC(Causales[Puntaje Ponderado],Causales[[#This Row],[Puntaje Ponderado]],3)</f>
        <v>0.90100000000000002</v>
      </c>
      <c r="AI547" s="49" t="str">
        <f>+VLOOKUP(M547,Homolgacion9[[Causal Homologada]:[Driver]],2,0)</f>
        <v>Manejo y uso insustentable de las tierras forestales</v>
      </c>
      <c r="AJ547" s="2" t="str">
        <f t="shared" si="29"/>
        <v>Muy Alta</v>
      </c>
    </row>
    <row r="548" spans="2:36" x14ac:dyDescent="0.2">
      <c r="B548" s="1" t="s">
        <v>47</v>
      </c>
      <c r="C548" s="1" t="s">
        <v>36</v>
      </c>
      <c r="D548" s="1" t="str">
        <f>+VLOOKUP(F548,'DIV REGIONAL'!$F$4:$H$37,2,0)</f>
        <v>SUROESTE</v>
      </c>
      <c r="E548" s="1" t="str">
        <f>+VLOOKUP(F548,'DIV REGIONAL'!$F$4:$H$37,3,0)</f>
        <v>V. VALDESIA</v>
      </c>
      <c r="F548" s="1" t="s">
        <v>264</v>
      </c>
      <c r="G548" s="2">
        <v>1</v>
      </c>
      <c r="H548" s="1" t="s">
        <v>59</v>
      </c>
      <c r="I548" s="46" t="s">
        <v>859</v>
      </c>
      <c r="J548" s="2">
        <v>5</v>
      </c>
      <c r="K548" s="1" t="s">
        <v>10</v>
      </c>
      <c r="L548" s="1" t="s">
        <v>155</v>
      </c>
      <c r="M548" s="10" t="str">
        <f>+VLOOKUP(L548,Homolgacion9[[Causal]:[Causal Homologada]],2,0)</f>
        <v>desastres Naturales</v>
      </c>
      <c r="N548" s="47" t="str">
        <f>+Causales[[#This Row],[Provincia]]&amp;Causales[[#This Row],[Dinámica]]&amp;Causales[[#This Row],[Causal Homologada]]</f>
        <v>San José de OcoaDegradacióndesastres Naturales</v>
      </c>
      <c r="O548" s="14">
        <v>2</v>
      </c>
      <c r="P548" s="8">
        <v>2</v>
      </c>
      <c r="Q548" s="8">
        <v>3</v>
      </c>
      <c r="R548" s="8">
        <v>3</v>
      </c>
      <c r="S548" s="8">
        <v>3</v>
      </c>
      <c r="T548" s="8"/>
      <c r="U548" s="8"/>
      <c r="V548" s="8"/>
      <c r="W548" s="8"/>
      <c r="X548" s="8">
        <f t="shared" si="28"/>
        <v>13</v>
      </c>
      <c r="Y548" s="39">
        <f t="shared" si="27"/>
        <v>2.6</v>
      </c>
      <c r="Z548" s="34">
        <v>4</v>
      </c>
      <c r="AA548" s="28"/>
      <c r="AB548" s="28">
        <f>+COUNTIFS(Causales[Causal Homologada],Causales[[#This Row],[Causal Homologada]])</f>
        <v>15</v>
      </c>
      <c r="AC548" s="28"/>
      <c r="AD548" s="28">
        <f>+COUNTIFS(Causales[Causal Homologada],Causales[[#This Row],[Causal Homologada]],Causales[Ranking],1,Causales[Dinámica],Causales[[#This Row],[Dinámica]])</f>
        <v>2</v>
      </c>
      <c r="AE548" s="28">
        <f>+COUNTIFS(Causales[Causal Homologada],Causales[[#This Row],[Causal Homologada]],Causales[Ranking],2,Causales[Dinámica],Causales[[#This Row],[Dinámica]])</f>
        <v>1</v>
      </c>
      <c r="AF548" s="28">
        <f>+Causales[[#This Row],[Conteo Rank]]*1+Causales[[#This Row],[Conteo Rank2]]*0.5</f>
        <v>2.5</v>
      </c>
      <c r="AG548" s="28">
        <f>+Causales[[#This Row],[Conteo Rank 1+2]]*0.8+Causales[[#This Row],[Puntaje Total]]*0.2</f>
        <v>4.5999999999999996</v>
      </c>
      <c r="AH548" s="28">
        <f>+_xlfn.PERCENTRANK.INC(Causales[Puntaje Ponderado],Causales[[#This Row],[Puntaje Ponderado]],3)</f>
        <v>0.16700000000000001</v>
      </c>
      <c r="AI548" s="49" t="str">
        <f>+VLOOKUP(M548,Homolgacion9[[Causal Homologada]:[Driver]],2,0)</f>
        <v>Desastres Naturales: Huracanes, sequía y deslizamientos</v>
      </c>
      <c r="AJ548" s="2" t="str">
        <f t="shared" si="29"/>
        <v>Muy Baja</v>
      </c>
    </row>
    <row r="549" spans="2:36" x14ac:dyDescent="0.2">
      <c r="B549" s="1" t="s">
        <v>47</v>
      </c>
      <c r="C549" s="1" t="s">
        <v>36</v>
      </c>
      <c r="D549" s="1" t="str">
        <f>+VLOOKUP(F549,'DIV REGIONAL'!$F$4:$H$37,2,0)</f>
        <v>SUROESTE</v>
      </c>
      <c r="E549" s="1" t="str">
        <f>+VLOOKUP(F549,'DIV REGIONAL'!$F$4:$H$37,3,0)</f>
        <v>V. VALDESIA</v>
      </c>
      <c r="F549" s="1" t="s">
        <v>264</v>
      </c>
      <c r="G549" s="2">
        <v>1</v>
      </c>
      <c r="H549" s="1" t="s">
        <v>59</v>
      </c>
      <c r="I549" s="46" t="s">
        <v>859</v>
      </c>
      <c r="J549" s="2">
        <v>5</v>
      </c>
      <c r="K549" s="1" t="s">
        <v>10</v>
      </c>
      <c r="L549" s="1" t="s">
        <v>156</v>
      </c>
      <c r="M549" s="10" t="str">
        <f>+VLOOKUP(L549,Homolgacion9[[Causal]:[Causal Homologada]],2,0)</f>
        <v>Introducción Especies Exóticas/Invasoras</v>
      </c>
      <c r="N549" s="47" t="str">
        <f>+Causales[[#This Row],[Provincia]]&amp;Causales[[#This Row],[Dinámica]]&amp;Causales[[#This Row],[Causal Homologada]]</f>
        <v>San José de OcoaDegradaciónIntroducción Especies Exóticas/Invasoras</v>
      </c>
      <c r="O549" s="14">
        <v>2</v>
      </c>
      <c r="P549" s="8">
        <v>3</v>
      </c>
      <c r="Q549" s="8">
        <v>3</v>
      </c>
      <c r="R549" s="8">
        <v>4</v>
      </c>
      <c r="S549" s="8">
        <v>4</v>
      </c>
      <c r="T549" s="8"/>
      <c r="U549" s="8"/>
      <c r="V549" s="8"/>
      <c r="W549" s="8"/>
      <c r="X549" s="8">
        <f t="shared" si="28"/>
        <v>16</v>
      </c>
      <c r="Y549" s="39">
        <f t="shared" si="27"/>
        <v>3.2</v>
      </c>
      <c r="Z549" s="34">
        <v>2</v>
      </c>
      <c r="AA549" s="28"/>
      <c r="AB549" s="28">
        <f>+COUNTIFS(Causales[Causal Homologada],Causales[[#This Row],[Causal Homologada]])</f>
        <v>18</v>
      </c>
      <c r="AC549" s="28"/>
      <c r="AD549" s="28">
        <f>+COUNTIFS(Causales[Causal Homologada],Causales[[#This Row],[Causal Homologada]],Causales[Ranking],1,Causales[Dinámica],Causales[[#This Row],[Dinámica]])</f>
        <v>2</v>
      </c>
      <c r="AE549" s="28">
        <f>+COUNTIFS(Causales[Causal Homologada],Causales[[#This Row],[Causal Homologada]],Causales[Ranking],2,Causales[Dinámica],Causales[[#This Row],[Dinámica]])</f>
        <v>4</v>
      </c>
      <c r="AF549" s="28">
        <f>+Causales[[#This Row],[Conteo Rank]]*1+Causales[[#This Row],[Conteo Rank2]]*0.5</f>
        <v>4</v>
      </c>
      <c r="AG549" s="28">
        <f>+Causales[[#This Row],[Conteo Rank 1+2]]*0.8+Causales[[#This Row],[Puntaje Total]]*0.2</f>
        <v>6.4</v>
      </c>
      <c r="AH549" s="28">
        <f>+_xlfn.PERCENTRANK.INC(Causales[Puntaje Ponderado],Causales[[#This Row],[Puntaje Ponderado]],3)</f>
        <v>0.28799999999999998</v>
      </c>
      <c r="AI549" s="49" t="str">
        <f>+VLOOKUP(M549,Homolgacion9[[Causal Homologada]:[Driver]],2,0)</f>
        <v>Plagas, enfermedades en introducción de especies invasoras exóticas</v>
      </c>
      <c r="AJ549" s="2" t="str">
        <f t="shared" si="29"/>
        <v>Baja</v>
      </c>
    </row>
    <row r="550" spans="2:36" x14ac:dyDescent="0.2">
      <c r="B550" s="1" t="s">
        <v>47</v>
      </c>
      <c r="C550" s="1" t="s">
        <v>36</v>
      </c>
      <c r="D550" s="1" t="str">
        <f>+VLOOKUP(F550,'DIV REGIONAL'!$F$4:$H$37,2,0)</f>
        <v>SUROESTE</v>
      </c>
      <c r="E550" s="1" t="str">
        <f>+VLOOKUP(F550,'DIV REGIONAL'!$F$4:$H$37,3,0)</f>
        <v>V. VALDESIA</v>
      </c>
      <c r="F550" s="1" t="s">
        <v>264</v>
      </c>
      <c r="G550" s="2">
        <v>1</v>
      </c>
      <c r="H550" s="1" t="s">
        <v>59</v>
      </c>
      <c r="I550" s="46" t="s">
        <v>859</v>
      </c>
      <c r="J550" s="2">
        <v>5</v>
      </c>
      <c r="K550" s="1" t="s">
        <v>10</v>
      </c>
      <c r="L550" s="1" t="s">
        <v>157</v>
      </c>
      <c r="M550" s="10" t="str">
        <f>+VLOOKUP(L550,Homolgacion9[[Causal]:[Causal Homologada]],2,0)</f>
        <v>Planes de Manejo mal gestionados/mal ejecutados</v>
      </c>
      <c r="N550" s="47" t="str">
        <f>+Causales[[#This Row],[Provincia]]&amp;Causales[[#This Row],[Dinámica]]&amp;Causales[[#This Row],[Causal Homologada]]</f>
        <v>San José de OcoaDegradaciónPlanes de Manejo mal gestionados/mal ejecutados</v>
      </c>
      <c r="O550" s="14">
        <v>4</v>
      </c>
      <c r="P550" s="8">
        <v>4</v>
      </c>
      <c r="Q550" s="8">
        <v>3</v>
      </c>
      <c r="R550" s="8">
        <v>3</v>
      </c>
      <c r="S550" s="8">
        <v>3</v>
      </c>
      <c r="T550" s="8"/>
      <c r="U550" s="8"/>
      <c r="V550" s="8"/>
      <c r="W550" s="8"/>
      <c r="X550" s="8">
        <f t="shared" si="28"/>
        <v>17</v>
      </c>
      <c r="Y550" s="39">
        <f t="shared" si="27"/>
        <v>3.4</v>
      </c>
      <c r="Z550" s="34">
        <v>1</v>
      </c>
      <c r="AA550" s="28"/>
      <c r="AB550" s="28">
        <f>+COUNTIFS(Causales[Causal Homologada],Causales[[#This Row],[Causal Homologada]])</f>
        <v>33</v>
      </c>
      <c r="AC550" s="28"/>
      <c r="AD550" s="28">
        <f>+COUNTIFS(Causales[Causal Homologada],Causales[[#This Row],[Causal Homologada]],Causales[Ranking],1,Causales[Dinámica],Causales[[#This Row],[Dinámica]])</f>
        <v>9</v>
      </c>
      <c r="AE550" s="28">
        <f>+COUNTIFS(Causales[Causal Homologada],Causales[[#This Row],[Causal Homologada]],Causales[Ranking],2,Causales[Dinámica],Causales[[#This Row],[Dinámica]])</f>
        <v>4</v>
      </c>
      <c r="AF550" s="28">
        <f>+Causales[[#This Row],[Conteo Rank]]*1+Causales[[#This Row],[Conteo Rank2]]*0.5</f>
        <v>11</v>
      </c>
      <c r="AG550" s="28">
        <f>+Causales[[#This Row],[Conteo Rank 1+2]]*0.8+Causales[[#This Row],[Puntaje Total]]*0.2</f>
        <v>12.200000000000001</v>
      </c>
      <c r="AH550" s="28">
        <f>+_xlfn.PERCENTRANK.INC(Causales[Puntaje Ponderado],Causales[[#This Row],[Puntaje Ponderado]],3)</f>
        <v>0.64900000000000002</v>
      </c>
      <c r="AI550" s="49" t="str">
        <f>+VLOOKUP(M550,Homolgacion9[[Causal Homologada]:[Driver]],2,0)</f>
        <v>Manejo y uso insustentable de las tierras forestales</v>
      </c>
      <c r="AJ550" s="2" t="str">
        <f t="shared" si="29"/>
        <v>Alta</v>
      </c>
    </row>
    <row r="551" spans="2:36" x14ac:dyDescent="0.2">
      <c r="B551" s="1" t="s">
        <v>47</v>
      </c>
      <c r="C551" s="1" t="s">
        <v>36</v>
      </c>
      <c r="D551" s="1" t="str">
        <f>+VLOOKUP(F551,'DIV REGIONAL'!$F$4:$H$37,2,0)</f>
        <v>SUROESTE</v>
      </c>
      <c r="E551" s="1" t="str">
        <f>+VLOOKUP(F551,'DIV REGIONAL'!$F$4:$H$37,3,0)</f>
        <v>V. VALDESIA</v>
      </c>
      <c r="F551" s="1" t="s">
        <v>264</v>
      </c>
      <c r="G551" s="2">
        <v>1</v>
      </c>
      <c r="H551" s="1" t="s">
        <v>59</v>
      </c>
      <c r="I551" s="46" t="s">
        <v>859</v>
      </c>
      <c r="J551" s="2">
        <v>5</v>
      </c>
      <c r="K551" s="1" t="s">
        <v>15</v>
      </c>
      <c r="L551" s="1" t="s">
        <v>16</v>
      </c>
      <c r="M551" s="10" t="str">
        <f>+VLOOKUP(L551,Homolgacion9[[Causal]:[Causal Homologada]],2,0)</f>
        <v>Debilidad en la Institucionalidad Forestal</v>
      </c>
      <c r="N551" s="47" t="str">
        <f>+Causales[[#This Row],[Provincia]]&amp;Causales[[#This Row],[Dinámica]]&amp;Causales[[#This Row],[Causal Homologada]]</f>
        <v>San José de OcoaCausas IndirectasDebilidad en la Institucionalidad Forestal</v>
      </c>
      <c r="O551" s="14">
        <v>2</v>
      </c>
      <c r="P551" s="8">
        <v>4</v>
      </c>
      <c r="Q551" s="8">
        <v>3</v>
      </c>
      <c r="R551" s="8">
        <v>3</v>
      </c>
      <c r="S551" s="8">
        <v>3</v>
      </c>
      <c r="T551" s="8"/>
      <c r="U551" s="8"/>
      <c r="V551" s="8"/>
      <c r="W551" s="8"/>
      <c r="X551" s="8">
        <f t="shared" si="28"/>
        <v>15</v>
      </c>
      <c r="Y551" s="39">
        <f t="shared" ref="Y551:Y613" si="30">+IFERROR(X551/COUNT(O551:W551),"")</f>
        <v>3</v>
      </c>
      <c r="Z551" s="35">
        <v>6</v>
      </c>
      <c r="AA551" s="28"/>
      <c r="AB551" s="28">
        <f>+COUNTIFS(Causales[Causal Homologada],Causales[[#This Row],[Causal Homologada]])</f>
        <v>37</v>
      </c>
      <c r="AC551" s="28"/>
      <c r="AD551" s="28">
        <f>+COUNTIFS(Causales[Causal Homologada],Causales[[#This Row],[Causal Homologada]],Causales[Ranking],1,Causales[Dinámica],Causales[[#This Row],[Dinámica]])</f>
        <v>8</v>
      </c>
      <c r="AE551" s="28">
        <f>+COUNTIFS(Causales[Causal Homologada],Causales[[#This Row],[Causal Homologada]],Causales[Ranking],2,Causales[Dinámica],Causales[[#This Row],[Dinámica]])</f>
        <v>4</v>
      </c>
      <c r="AF551" s="28">
        <f>+Causales[[#This Row],[Conteo Rank]]*1+Causales[[#This Row],[Conteo Rank2]]*0.5</f>
        <v>10</v>
      </c>
      <c r="AG551" s="28">
        <f>+Causales[[#This Row],[Conteo Rank 1+2]]*0.8+Causales[[#This Row],[Puntaje Total]]*0.2</f>
        <v>11</v>
      </c>
      <c r="AH551" s="28">
        <f>+_xlfn.PERCENTRANK.INC(Causales[Puntaje Ponderado],Causales[[#This Row],[Puntaje Ponderado]],3)</f>
        <v>0.52700000000000002</v>
      </c>
      <c r="AI551" s="49" t="str">
        <f>+VLOOKUP(M551,Homolgacion9[[Causal Homologada]:[Driver]],2,0)</f>
        <v>Debilidad institucional para la gestión forestal y ausencia de ley sectorial forestal y otras leyes asociadas a la gestión del sector</v>
      </c>
      <c r="AJ551" s="2" t="str">
        <f t="shared" si="29"/>
        <v>Media</v>
      </c>
    </row>
    <row r="552" spans="2:36" x14ac:dyDescent="0.2">
      <c r="B552" s="1" t="s">
        <v>47</v>
      </c>
      <c r="C552" s="1" t="s">
        <v>36</v>
      </c>
      <c r="D552" s="1" t="str">
        <f>+VLOOKUP(F552,'DIV REGIONAL'!$F$4:$H$37,2,0)</f>
        <v>SUROESTE</v>
      </c>
      <c r="E552" s="1" t="str">
        <f>+VLOOKUP(F552,'DIV REGIONAL'!$F$4:$H$37,3,0)</f>
        <v>V. VALDESIA</v>
      </c>
      <c r="F552" s="1" t="s">
        <v>264</v>
      </c>
      <c r="G552" s="2">
        <v>1</v>
      </c>
      <c r="H552" s="1" t="s">
        <v>59</v>
      </c>
      <c r="I552" s="46" t="s">
        <v>859</v>
      </c>
      <c r="J552" s="2">
        <v>5</v>
      </c>
      <c r="K552" s="1" t="s">
        <v>15</v>
      </c>
      <c r="L552" s="1" t="s">
        <v>17</v>
      </c>
      <c r="M552" s="10" t="str">
        <f>+VLOOKUP(L552,Homolgacion9[[Causal]:[Causal Homologada]],2,0)</f>
        <v>Debilidad en las Políticas Públicas</v>
      </c>
      <c r="N552" s="47" t="str">
        <f>+Causales[[#This Row],[Provincia]]&amp;Causales[[#This Row],[Dinámica]]&amp;Causales[[#This Row],[Causal Homologada]]</f>
        <v>San José de OcoaCausas IndirectasDebilidad en las Políticas Públicas</v>
      </c>
      <c r="O552" s="14">
        <v>4</v>
      </c>
      <c r="P552" s="8">
        <v>3</v>
      </c>
      <c r="Q552" s="8">
        <v>3</v>
      </c>
      <c r="R552" s="8">
        <v>3</v>
      </c>
      <c r="S552" s="8">
        <v>3</v>
      </c>
      <c r="T552" s="8"/>
      <c r="U552" s="8"/>
      <c r="V552" s="8"/>
      <c r="W552" s="8"/>
      <c r="X552" s="8">
        <f t="shared" si="28"/>
        <v>16</v>
      </c>
      <c r="Y552" s="39">
        <f t="shared" si="30"/>
        <v>3.2</v>
      </c>
      <c r="Z552" s="35">
        <v>5</v>
      </c>
      <c r="AA552" s="28"/>
      <c r="AB552" s="28">
        <f>+COUNTIFS(Causales[Causal Homologada],Causales[[#This Row],[Causal Homologada]])</f>
        <v>50</v>
      </c>
      <c r="AC552" s="28"/>
      <c r="AD552" s="28">
        <f>+COUNTIFS(Causales[Causal Homologada],Causales[[#This Row],[Causal Homologada]],Causales[Ranking],1,Causales[Dinámica],Causales[[#This Row],[Dinámica]])</f>
        <v>8</v>
      </c>
      <c r="AE552" s="28">
        <f>+COUNTIFS(Causales[Causal Homologada],Causales[[#This Row],[Causal Homologada]],Causales[Ranking],2,Causales[Dinámica],Causales[[#This Row],[Dinámica]])</f>
        <v>8</v>
      </c>
      <c r="AF552" s="28">
        <f>+Causales[[#This Row],[Conteo Rank]]*1+Causales[[#This Row],[Conteo Rank2]]*0.5</f>
        <v>12</v>
      </c>
      <c r="AG552" s="28">
        <f>+Causales[[#This Row],[Conteo Rank 1+2]]*0.8+Causales[[#This Row],[Puntaje Total]]*0.2</f>
        <v>12.8</v>
      </c>
      <c r="AH552" s="28">
        <f>+_xlfn.PERCENTRANK.INC(Causales[Puntaje Ponderado],Causales[[#This Row],[Puntaje Ponderado]],3)</f>
        <v>0.69299999999999995</v>
      </c>
      <c r="AI552" s="49" t="str">
        <f>+VLOOKUP(M552,Homolgacion9[[Causal Homologada]:[Driver]],2,0)</f>
        <v>Debilidad institucional para la gestión forestal y ausencia de ley sectorial forestal y otras leyes asociadas a la gestión del sector</v>
      </c>
      <c r="AJ552" s="2" t="str">
        <f t="shared" si="29"/>
        <v>Alta</v>
      </c>
    </row>
    <row r="553" spans="2:36" x14ac:dyDescent="0.2">
      <c r="B553" s="1" t="s">
        <v>47</v>
      </c>
      <c r="C553" s="1" t="s">
        <v>36</v>
      </c>
      <c r="D553" s="1" t="str">
        <f>+VLOOKUP(F553,'DIV REGIONAL'!$F$4:$H$37,2,0)</f>
        <v>SUROESTE</v>
      </c>
      <c r="E553" s="1" t="str">
        <f>+VLOOKUP(F553,'DIV REGIONAL'!$F$4:$H$37,3,0)</f>
        <v>V. VALDESIA</v>
      </c>
      <c r="F553" s="1" t="s">
        <v>264</v>
      </c>
      <c r="G553" s="2">
        <v>1</v>
      </c>
      <c r="H553" s="1" t="s">
        <v>59</v>
      </c>
      <c r="I553" s="46" t="s">
        <v>859</v>
      </c>
      <c r="J553" s="2">
        <v>5</v>
      </c>
      <c r="K553" s="1" t="s">
        <v>15</v>
      </c>
      <c r="L553" s="1" t="s">
        <v>18</v>
      </c>
      <c r="M553" s="10" t="str">
        <f>+VLOOKUP(L553,Homolgacion9[[Causal]:[Causal Homologada]],2,0)</f>
        <v>Turismo: Expansión del área turística</v>
      </c>
      <c r="N553" s="47" t="str">
        <f>+Causales[[#This Row],[Provincia]]&amp;Causales[[#This Row],[Dinámica]]&amp;Causales[[#This Row],[Causal Homologada]]</f>
        <v>San José de OcoaCausas IndirectasTurismo: Expansión del área turística</v>
      </c>
      <c r="O553" s="14">
        <v>3</v>
      </c>
      <c r="P553" s="8">
        <v>3</v>
      </c>
      <c r="Q553" s="8">
        <v>2</v>
      </c>
      <c r="R553" s="8">
        <v>2</v>
      </c>
      <c r="S553" s="8">
        <v>2</v>
      </c>
      <c r="T553" s="8"/>
      <c r="U553" s="8"/>
      <c r="V553" s="8"/>
      <c r="W553" s="8"/>
      <c r="X553" s="8">
        <f t="shared" si="28"/>
        <v>12</v>
      </c>
      <c r="Y553" s="39">
        <f t="shared" si="30"/>
        <v>2.4</v>
      </c>
      <c r="Z553" s="35">
        <v>7</v>
      </c>
      <c r="AA553" s="28"/>
      <c r="AB553" s="28">
        <f>+COUNTIFS(Causales[Causal Homologada],Causales[[#This Row],[Causal Homologada]])</f>
        <v>30</v>
      </c>
      <c r="AC553" s="28"/>
      <c r="AD553" s="28">
        <f>+COUNTIFS(Causales[Causal Homologada],Causales[[#This Row],[Causal Homologada]],Causales[Ranking],1,Causales[Dinámica],Causales[[#This Row],[Dinámica]])</f>
        <v>0</v>
      </c>
      <c r="AE553" s="28">
        <f>+COUNTIFS(Causales[Causal Homologada],Causales[[#This Row],[Causal Homologada]],Causales[Ranking],2,Causales[Dinámica],Causales[[#This Row],[Dinámica]])</f>
        <v>3</v>
      </c>
      <c r="AF553" s="28">
        <f>+Causales[[#This Row],[Conteo Rank]]*1+Causales[[#This Row],[Conteo Rank2]]*0.5</f>
        <v>1.5</v>
      </c>
      <c r="AG553" s="28">
        <f>+Causales[[#This Row],[Conteo Rank 1+2]]*0.8+Causales[[#This Row],[Puntaje Total]]*0.2</f>
        <v>3.6000000000000005</v>
      </c>
      <c r="AH553" s="28">
        <f>+_xlfn.PERCENTRANK.INC(Causales[Puntaje Ponderado],Causales[[#This Row],[Puntaje Ponderado]],3)</f>
        <v>0.121</v>
      </c>
      <c r="AI553" s="49" t="str">
        <f>+VLOOKUP(M553,Homolgacion9[[Causal Homologada]:[Driver]],2,0)</f>
        <v>Expansión de infraestructura productiva de tipo urbana, vial e industrial</v>
      </c>
      <c r="AJ553" s="2" t="str">
        <f t="shared" si="29"/>
        <v>Muy Baja</v>
      </c>
    </row>
    <row r="554" spans="2:36" x14ac:dyDescent="0.2">
      <c r="B554" s="1" t="s">
        <v>47</v>
      </c>
      <c r="C554" s="1" t="s">
        <v>36</v>
      </c>
      <c r="D554" s="1" t="str">
        <f>+VLOOKUP(F554,'DIV REGIONAL'!$F$4:$H$37,2,0)</f>
        <v>SUROESTE</v>
      </c>
      <c r="E554" s="1" t="str">
        <f>+VLOOKUP(F554,'DIV REGIONAL'!$F$4:$H$37,3,0)</f>
        <v>V. VALDESIA</v>
      </c>
      <c r="F554" s="1" t="s">
        <v>264</v>
      </c>
      <c r="G554" s="2">
        <v>1</v>
      </c>
      <c r="H554" s="1" t="s">
        <v>59</v>
      </c>
      <c r="I554" s="46" t="s">
        <v>859</v>
      </c>
      <c r="J554" s="2">
        <v>5</v>
      </c>
      <c r="K554" s="1" t="s">
        <v>15</v>
      </c>
      <c r="L554" s="1" t="s">
        <v>19</v>
      </c>
      <c r="M554" s="10" t="str">
        <f>+VLOOKUP(L554,Homolgacion9[[Causal]:[Causal Homologada]],2,0)</f>
        <v>Informalidad Mercado Leña/Carbón</v>
      </c>
      <c r="N554" s="47" t="str">
        <f>+Causales[[#This Row],[Provincia]]&amp;Causales[[#This Row],[Dinámica]]&amp;Causales[[#This Row],[Causal Homologada]]</f>
        <v>San José de OcoaCausas IndirectasInformalidad Mercado Leña/Carbón</v>
      </c>
      <c r="O554" s="14">
        <v>3</v>
      </c>
      <c r="P554" s="8">
        <v>3</v>
      </c>
      <c r="Q554" s="8">
        <v>4</v>
      </c>
      <c r="R554" s="8">
        <v>5</v>
      </c>
      <c r="S554" s="8">
        <v>5</v>
      </c>
      <c r="T554" s="8"/>
      <c r="U554" s="8"/>
      <c r="V554" s="8"/>
      <c r="W554" s="8"/>
      <c r="X554" s="8">
        <f t="shared" si="28"/>
        <v>20</v>
      </c>
      <c r="Y554" s="39">
        <f t="shared" si="30"/>
        <v>4</v>
      </c>
      <c r="Z554" s="35">
        <v>1</v>
      </c>
      <c r="AA554" s="28"/>
      <c r="AB554" s="28">
        <f>+COUNTIFS(Causales[Causal Homologada],Causales[[#This Row],[Causal Homologada]])</f>
        <v>29</v>
      </c>
      <c r="AC554" s="28"/>
      <c r="AD554" s="28">
        <f>+COUNTIFS(Causales[Causal Homologada],Causales[[#This Row],[Causal Homologada]],Causales[Ranking],1,Causales[Dinámica],Causales[[#This Row],[Dinámica]])</f>
        <v>5</v>
      </c>
      <c r="AE554" s="28">
        <f>+COUNTIFS(Causales[Causal Homologada],Causales[[#This Row],[Causal Homologada]],Causales[Ranking],2,Causales[Dinámica],Causales[[#This Row],[Dinámica]])</f>
        <v>8</v>
      </c>
      <c r="AF554" s="28">
        <f>+Causales[[#This Row],[Conteo Rank]]*1+Causales[[#This Row],[Conteo Rank2]]*0.5</f>
        <v>9</v>
      </c>
      <c r="AG554" s="28">
        <f>+Causales[[#This Row],[Conteo Rank 1+2]]*0.8+Causales[[#This Row],[Puntaje Total]]*0.2</f>
        <v>11.2</v>
      </c>
      <c r="AH554" s="28">
        <f>+_xlfn.PERCENTRANK.INC(Causales[Puntaje Ponderado],Causales[[#This Row],[Puntaje Ponderado]],3)</f>
        <v>0.55000000000000004</v>
      </c>
      <c r="AI554" s="49" t="str">
        <f>+VLOOKUP(M554,Homolgacion9[[Causal Homologada]:[Driver]],2,0)</f>
        <v>Manejo y uso insustentable de las tierras forestales</v>
      </c>
      <c r="AJ554" s="2" t="str">
        <f t="shared" si="29"/>
        <v>Media</v>
      </c>
    </row>
    <row r="555" spans="2:36" x14ac:dyDescent="0.2">
      <c r="B555" s="1" t="s">
        <v>47</v>
      </c>
      <c r="C555" s="1" t="s">
        <v>36</v>
      </c>
      <c r="D555" s="1" t="str">
        <f>+VLOOKUP(F555,'DIV REGIONAL'!$F$4:$H$37,2,0)</f>
        <v>SUROESTE</v>
      </c>
      <c r="E555" s="1" t="str">
        <f>+VLOOKUP(F555,'DIV REGIONAL'!$F$4:$H$37,3,0)</f>
        <v>V. VALDESIA</v>
      </c>
      <c r="F555" s="1" t="s">
        <v>264</v>
      </c>
      <c r="G555" s="2">
        <v>1</v>
      </c>
      <c r="H555" s="1" t="s">
        <v>59</v>
      </c>
      <c r="I555" s="46" t="s">
        <v>859</v>
      </c>
      <c r="J555" s="2">
        <v>5</v>
      </c>
      <c r="K555" s="1" t="s">
        <v>15</v>
      </c>
      <c r="L555" s="1" t="s">
        <v>158</v>
      </c>
      <c r="M555" s="10" t="str">
        <f>+VLOOKUP(L555,Homolgacion9[[Causal]:[Causal Homologada]],2,0)</f>
        <v>Pobreza -Desempleo</v>
      </c>
      <c r="N555" s="47" t="str">
        <f>+Causales[[#This Row],[Provincia]]&amp;Causales[[#This Row],[Dinámica]]&amp;Causales[[#This Row],[Causal Homologada]]</f>
        <v>San José de OcoaCausas IndirectasPobreza -Desempleo</v>
      </c>
      <c r="O555" s="14">
        <v>5</v>
      </c>
      <c r="P555" s="8">
        <v>4</v>
      </c>
      <c r="Q555" s="8">
        <v>3</v>
      </c>
      <c r="R555" s="8">
        <v>3</v>
      </c>
      <c r="S555" s="8">
        <v>3</v>
      </c>
      <c r="T555" s="8"/>
      <c r="U555" s="8"/>
      <c r="V555" s="8"/>
      <c r="W555" s="8"/>
      <c r="X555" s="8">
        <f t="shared" si="28"/>
        <v>18</v>
      </c>
      <c r="Y555" s="39">
        <f t="shared" si="30"/>
        <v>3.6</v>
      </c>
      <c r="Z555" s="35">
        <v>3</v>
      </c>
      <c r="AA555" s="28"/>
      <c r="AB555" s="28">
        <f>+COUNTIFS(Causales[Causal Homologada],Causales[[#This Row],[Causal Homologada]])</f>
        <v>25</v>
      </c>
      <c r="AC555" s="28"/>
      <c r="AD555" s="28">
        <f>+COUNTIFS(Causales[Causal Homologada],Causales[[#This Row],[Causal Homologada]],Causales[Ranking],1,Causales[Dinámica],Causales[[#This Row],[Dinámica]])</f>
        <v>2</v>
      </c>
      <c r="AE555" s="28">
        <f>+COUNTIFS(Causales[Causal Homologada],Causales[[#This Row],[Causal Homologada]],Causales[Ranking],2,Causales[Dinámica],Causales[[#This Row],[Dinámica]])</f>
        <v>4</v>
      </c>
      <c r="AF555" s="28">
        <f>+Causales[[#This Row],[Conteo Rank]]*1+Causales[[#This Row],[Conteo Rank2]]*0.5</f>
        <v>4</v>
      </c>
      <c r="AG555" s="28">
        <f>+Causales[[#This Row],[Conteo Rank 1+2]]*0.8+Causales[[#This Row],[Puntaje Total]]*0.2</f>
        <v>6.8000000000000007</v>
      </c>
      <c r="AH555" s="28">
        <f>+_xlfn.PERCENTRANK.INC(Causales[Puntaje Ponderado],Causales[[#This Row],[Puntaje Ponderado]],3)</f>
        <v>0.314</v>
      </c>
      <c r="AI555" s="49" t="str">
        <f>+VLOOKUP(M555,Homolgacion9[[Causal Homologada]:[Driver]],2,0)</f>
        <v>Pobreza e Inequidad Social</v>
      </c>
      <c r="AJ555" s="2" t="str">
        <f t="shared" si="29"/>
        <v>Baja</v>
      </c>
    </row>
    <row r="556" spans="2:36" x14ac:dyDescent="0.2">
      <c r="B556" s="1" t="s">
        <v>47</v>
      </c>
      <c r="C556" s="1" t="s">
        <v>36</v>
      </c>
      <c r="D556" s="1" t="str">
        <f>+VLOOKUP(F556,'DIV REGIONAL'!$F$4:$H$37,2,0)</f>
        <v>SUROESTE</v>
      </c>
      <c r="E556" s="1" t="str">
        <f>+VLOOKUP(F556,'DIV REGIONAL'!$F$4:$H$37,3,0)</f>
        <v>V. VALDESIA</v>
      </c>
      <c r="F556" s="1" t="s">
        <v>264</v>
      </c>
      <c r="G556" s="2">
        <v>1</v>
      </c>
      <c r="H556" s="1" t="s">
        <v>59</v>
      </c>
      <c r="I556" s="46" t="s">
        <v>859</v>
      </c>
      <c r="J556" s="2">
        <v>5</v>
      </c>
      <c r="K556" s="1" t="s">
        <v>15</v>
      </c>
      <c r="L556" s="1" t="s">
        <v>159</v>
      </c>
      <c r="M556" s="10" t="str">
        <f>+VLOOKUP(L556,Homolgacion9[[Causal]:[Causal Homologada]],2,0)</f>
        <v>Debilidad en las Políticas Públicas</v>
      </c>
      <c r="N556" s="47" t="str">
        <f>+Causales[[#This Row],[Provincia]]&amp;Causales[[#This Row],[Dinámica]]&amp;Causales[[#This Row],[Causal Homologada]]</f>
        <v>San José de OcoaCausas IndirectasDebilidad en las Políticas Públicas</v>
      </c>
      <c r="O556" s="14">
        <v>5</v>
      </c>
      <c r="P556" s="8">
        <v>2</v>
      </c>
      <c r="Q556" s="8">
        <v>2</v>
      </c>
      <c r="R556" s="8">
        <v>4</v>
      </c>
      <c r="S556" s="8">
        <v>4</v>
      </c>
      <c r="T556" s="8"/>
      <c r="U556" s="8"/>
      <c r="V556" s="8"/>
      <c r="W556" s="8"/>
      <c r="X556" s="8">
        <f t="shared" si="28"/>
        <v>17</v>
      </c>
      <c r="Y556" s="39">
        <f t="shared" si="30"/>
        <v>3.4</v>
      </c>
      <c r="Z556" s="35">
        <v>4</v>
      </c>
      <c r="AA556" s="28"/>
      <c r="AB556" s="28">
        <f>+COUNTIFS(Causales[Causal Homologada],Causales[[#This Row],[Causal Homologada]])</f>
        <v>50</v>
      </c>
      <c r="AC556" s="28"/>
      <c r="AD556" s="28">
        <f>+COUNTIFS(Causales[Causal Homologada],Causales[[#This Row],[Causal Homologada]],Causales[Ranking],1,Causales[Dinámica],Causales[[#This Row],[Dinámica]])</f>
        <v>8</v>
      </c>
      <c r="AE556" s="28">
        <f>+COUNTIFS(Causales[Causal Homologada],Causales[[#This Row],[Causal Homologada]],Causales[Ranking],2,Causales[Dinámica],Causales[[#This Row],[Dinámica]])</f>
        <v>8</v>
      </c>
      <c r="AF556" s="28">
        <f>+Causales[[#This Row],[Conteo Rank]]*1+Causales[[#This Row],[Conteo Rank2]]*0.5</f>
        <v>12</v>
      </c>
      <c r="AG556" s="28">
        <f>+Causales[[#This Row],[Conteo Rank 1+2]]*0.8+Causales[[#This Row],[Puntaje Total]]*0.2</f>
        <v>13.000000000000002</v>
      </c>
      <c r="AH556" s="28">
        <f>+_xlfn.PERCENTRANK.INC(Causales[Puntaje Ponderado],Causales[[#This Row],[Puntaje Ponderado]],3)</f>
        <v>0.73899999999999999</v>
      </c>
      <c r="AI556" s="49" t="str">
        <f>+VLOOKUP(M556,Homolgacion9[[Causal Homologada]:[Driver]],2,0)</f>
        <v>Debilidad institucional para la gestión forestal y ausencia de ley sectorial forestal y otras leyes asociadas a la gestión del sector</v>
      </c>
      <c r="AJ556" s="2" t="str">
        <f t="shared" si="29"/>
        <v>Alta</v>
      </c>
    </row>
    <row r="557" spans="2:36" x14ac:dyDescent="0.2">
      <c r="B557" s="1" t="s">
        <v>47</v>
      </c>
      <c r="C557" s="1" t="s">
        <v>36</v>
      </c>
      <c r="D557" s="1" t="str">
        <f>+VLOOKUP(F557,'DIV REGIONAL'!$F$4:$H$37,2,0)</f>
        <v>SUROESTE</v>
      </c>
      <c r="E557" s="1" t="str">
        <f>+VLOOKUP(F557,'DIV REGIONAL'!$F$4:$H$37,3,0)</f>
        <v>V. VALDESIA</v>
      </c>
      <c r="F557" s="1" t="s">
        <v>264</v>
      </c>
      <c r="G557" s="2">
        <v>1</v>
      </c>
      <c r="H557" s="1" t="s">
        <v>59</v>
      </c>
      <c r="I557" s="46" t="s">
        <v>859</v>
      </c>
      <c r="J557" s="2">
        <v>5</v>
      </c>
      <c r="K557" s="1" t="s">
        <v>15</v>
      </c>
      <c r="L557" s="1" t="s">
        <v>160</v>
      </c>
      <c r="M557" s="10" t="str">
        <f>+VLOOKUP(L557,Homolgacion9[[Causal]:[Causal Homologada]],2,0)</f>
        <v>Débil Educación Ambiental</v>
      </c>
      <c r="N557" s="47" t="str">
        <f>+Causales[[#This Row],[Provincia]]&amp;Causales[[#This Row],[Dinámica]]&amp;Causales[[#This Row],[Causal Homologada]]</f>
        <v>San José de OcoaCausas IndirectasDébil Educación Ambiental</v>
      </c>
      <c r="O557" s="14">
        <v>2</v>
      </c>
      <c r="P557" s="8">
        <v>3</v>
      </c>
      <c r="Q557" s="8">
        <v>4</v>
      </c>
      <c r="R557" s="8">
        <v>5</v>
      </c>
      <c r="S557" s="8">
        <v>5</v>
      </c>
      <c r="T557" s="8"/>
      <c r="U557" s="8"/>
      <c r="V557" s="8"/>
      <c r="W557" s="8"/>
      <c r="X557" s="8">
        <f t="shared" si="28"/>
        <v>19</v>
      </c>
      <c r="Y557" s="39">
        <f t="shared" si="30"/>
        <v>3.8</v>
      </c>
      <c r="Z557" s="35">
        <v>2</v>
      </c>
      <c r="AA557" s="28"/>
      <c r="AB557" s="28">
        <f>+COUNTIFS(Causales[Causal Homologada],Causales[[#This Row],[Causal Homologada]])</f>
        <v>17</v>
      </c>
      <c r="AC557" s="28"/>
      <c r="AD557" s="28">
        <f>+COUNTIFS(Causales[Causal Homologada],Causales[[#This Row],[Causal Homologada]],Causales[Ranking],1,Causales[Dinámica],Causales[[#This Row],[Dinámica]])</f>
        <v>5</v>
      </c>
      <c r="AE557" s="28">
        <f>+COUNTIFS(Causales[Causal Homologada],Causales[[#This Row],[Causal Homologada]],Causales[Ranking],2,Causales[Dinámica],Causales[[#This Row],[Dinámica]])</f>
        <v>7</v>
      </c>
      <c r="AF557" s="28">
        <f>+Causales[[#This Row],[Conteo Rank]]*1+Causales[[#This Row],[Conteo Rank2]]*0.5</f>
        <v>8.5</v>
      </c>
      <c r="AG557" s="28">
        <f>+Causales[[#This Row],[Conteo Rank 1+2]]*0.8+Causales[[#This Row],[Puntaje Total]]*0.2</f>
        <v>10.600000000000001</v>
      </c>
      <c r="AH557" s="28">
        <f>+_xlfn.PERCENTRANK.INC(Causales[Puntaje Ponderado],Causales[[#This Row],[Puntaje Ponderado]],3)</f>
        <v>0.5</v>
      </c>
      <c r="AI557" s="49" t="str">
        <f>+VLOOKUP(M557,Homolgacion9[[Causal Homologada]:[Driver]],2,0)</f>
        <v>Débil Educación Ambiental</v>
      </c>
      <c r="AJ557" s="2" t="str">
        <f t="shared" si="29"/>
        <v>Media</v>
      </c>
    </row>
    <row r="558" spans="2:36" x14ac:dyDescent="0.2">
      <c r="B558" s="20" t="s">
        <v>47</v>
      </c>
      <c r="C558" s="20" t="s">
        <v>36</v>
      </c>
      <c r="D558" s="20" t="str">
        <f>+VLOOKUP(F558,'DIV REGIONAL'!$F$4:$H$37,2,0)</f>
        <v>SUROESTE</v>
      </c>
      <c r="E558" s="20" t="str">
        <f>+VLOOKUP(F558,'DIV REGIONAL'!$F$4:$H$37,3,0)</f>
        <v>V. VALDESIA</v>
      </c>
      <c r="F558" s="20" t="s">
        <v>264</v>
      </c>
      <c r="G558" s="15">
        <v>1</v>
      </c>
      <c r="H558" s="20" t="s">
        <v>59</v>
      </c>
      <c r="I558" s="46" t="s">
        <v>859</v>
      </c>
      <c r="J558" s="15">
        <v>5</v>
      </c>
      <c r="K558" s="20" t="s">
        <v>15</v>
      </c>
      <c r="L558" s="20" t="s">
        <v>161</v>
      </c>
      <c r="M558" s="21" t="str">
        <f>+VLOOKUP(L558,Homolgacion9[[Causal]:[Causal Homologada]],2,0)</f>
        <v>Debilidad en las Políticas Públicas</v>
      </c>
      <c r="N558" s="48" t="str">
        <f>+Causales[[#This Row],[Provincia]]&amp;Causales[[#This Row],[Dinámica]]&amp;Causales[[#This Row],[Causal Homologada]]</f>
        <v>San José de OcoaCausas IndirectasDebilidad en las Políticas Públicas</v>
      </c>
      <c r="O558" s="22">
        <v>3</v>
      </c>
      <c r="P558" s="23">
        <v>3</v>
      </c>
      <c r="Q558" s="23">
        <v>5</v>
      </c>
      <c r="R558" s="23">
        <v>3</v>
      </c>
      <c r="S558" s="23">
        <v>3</v>
      </c>
      <c r="T558" s="23"/>
      <c r="U558" s="23"/>
      <c r="V558" s="23"/>
      <c r="W558" s="23"/>
      <c r="X558" s="23">
        <f t="shared" si="28"/>
        <v>17</v>
      </c>
      <c r="Y558" s="43">
        <f t="shared" si="30"/>
        <v>3.4</v>
      </c>
      <c r="Z558" s="37">
        <v>4</v>
      </c>
      <c r="AA558" s="28"/>
      <c r="AB558" s="28">
        <f>+COUNTIFS(Causales[Causal Homologada],Causales[[#This Row],[Causal Homologada]])</f>
        <v>50</v>
      </c>
      <c r="AC558" s="28"/>
      <c r="AD558" s="28">
        <f>+COUNTIFS(Causales[Causal Homologada],Causales[[#This Row],[Causal Homologada]],Causales[Ranking],1,Causales[Dinámica],Causales[[#This Row],[Dinámica]])</f>
        <v>8</v>
      </c>
      <c r="AE558" s="28">
        <f>+COUNTIFS(Causales[Causal Homologada],Causales[[#This Row],[Causal Homologada]],Causales[Ranking],2,Causales[Dinámica],Causales[[#This Row],[Dinámica]])</f>
        <v>8</v>
      </c>
      <c r="AF558" s="28">
        <f>+Causales[[#This Row],[Conteo Rank]]*1+Causales[[#This Row],[Conteo Rank2]]*0.5</f>
        <v>12</v>
      </c>
      <c r="AG558" s="28">
        <f>+Causales[[#This Row],[Conteo Rank 1+2]]*0.8+Causales[[#This Row],[Puntaje Total]]*0.2</f>
        <v>13.000000000000002</v>
      </c>
      <c r="AH558" s="28">
        <f>+_xlfn.PERCENTRANK.INC(Causales[Puntaje Ponderado],Causales[[#This Row],[Puntaje Ponderado]],3)</f>
        <v>0.73899999999999999</v>
      </c>
      <c r="AI558" s="49" t="str">
        <f>+VLOOKUP(M558,Homolgacion9[[Causal Homologada]:[Driver]],2,0)</f>
        <v>Debilidad institucional para la gestión forestal y ausencia de ley sectorial forestal y otras leyes asociadas a la gestión del sector</v>
      </c>
      <c r="AJ558" s="2" t="str">
        <f t="shared" si="29"/>
        <v>Alta</v>
      </c>
    </row>
    <row r="559" spans="2:36" x14ac:dyDescent="0.2">
      <c r="B559" s="6" t="s">
        <v>47</v>
      </c>
      <c r="C559" s="6" t="s">
        <v>36</v>
      </c>
      <c r="D559" s="6" t="str">
        <f>+VLOOKUP(F559,'DIV REGIONAL'!$F$4:$H$37,2,0)</f>
        <v>SURESTE</v>
      </c>
      <c r="E559" s="6" t="str">
        <f>+VLOOKUP(F559,'DIV REGIONAL'!$F$4:$H$37,3,0)</f>
        <v>VIII. YUMA</v>
      </c>
      <c r="F559" s="6" t="s">
        <v>222</v>
      </c>
      <c r="G559" s="7">
        <v>6</v>
      </c>
      <c r="H559" s="6" t="s">
        <v>51</v>
      </c>
      <c r="I559" s="46" t="s">
        <v>864</v>
      </c>
      <c r="J559" s="7">
        <v>3</v>
      </c>
      <c r="K559" s="6" t="s">
        <v>3</v>
      </c>
      <c r="L559" s="6" t="s">
        <v>4</v>
      </c>
      <c r="M559" s="10" t="str">
        <f>+VLOOKUP(L559,Homolgacion9[[Causal]:[Causal Homologada]],2,0)</f>
        <v>Agricultura Comercial</v>
      </c>
      <c r="N559" s="47" t="str">
        <f>+Causales[[#This Row],[Provincia]]&amp;Causales[[#This Row],[Dinámica]]&amp;Causales[[#This Row],[Causal Homologada]]</f>
        <v>El SeiboDeforestaciónAgricultura Comercial</v>
      </c>
      <c r="O559" s="18">
        <v>2</v>
      </c>
      <c r="P559" s="19">
        <v>2</v>
      </c>
      <c r="Q559" s="19">
        <v>3</v>
      </c>
      <c r="R559" s="19"/>
      <c r="S559" s="19"/>
      <c r="T559" s="19"/>
      <c r="U559" s="19"/>
      <c r="V559" s="19"/>
      <c r="W559" s="19"/>
      <c r="X559" s="19">
        <f t="shared" si="28"/>
        <v>7</v>
      </c>
      <c r="Y559" s="42">
        <f t="shared" si="30"/>
        <v>2.3333333333333335</v>
      </c>
      <c r="Z559" s="36">
        <v>4</v>
      </c>
      <c r="AA559" s="28"/>
      <c r="AB559" s="28">
        <f>+COUNTIFS(Causales[Causal Homologada],Causales[[#This Row],[Causal Homologada]])</f>
        <v>30</v>
      </c>
      <c r="AC559" s="28"/>
      <c r="AD559" s="28">
        <f>+COUNTIFS(Causales[Causal Homologada],Causales[[#This Row],[Causal Homologada]],Causales[Ranking],1,Causales[Dinámica],Causales[[#This Row],[Dinámica]])</f>
        <v>7</v>
      </c>
      <c r="AE559" s="28">
        <f>+COUNTIFS(Causales[Causal Homologada],Causales[[#This Row],[Causal Homologada]],Causales[Ranking],2,Causales[Dinámica],Causales[[#This Row],[Dinámica]])</f>
        <v>9</v>
      </c>
      <c r="AF559" s="28">
        <f>+Causales[[#This Row],[Conteo Rank]]*1+Causales[[#This Row],[Conteo Rank2]]*0.5</f>
        <v>11.5</v>
      </c>
      <c r="AG559" s="28">
        <f>+Causales[[#This Row],[Conteo Rank 1+2]]*0.8+Causales[[#This Row],[Puntaje Total]]*0.2</f>
        <v>10.600000000000001</v>
      </c>
      <c r="AH559" s="28">
        <f>+_xlfn.PERCENTRANK.INC(Causales[Puntaje Ponderado],Causales[[#This Row],[Puntaje Ponderado]],3)</f>
        <v>0.5</v>
      </c>
      <c r="AI559" s="49" t="str">
        <f>+VLOOKUP(M559,Homolgacion9[[Causal Homologada]:[Driver]],2,0)</f>
        <v>Manejo y uso insustentable de las tierras para producción agrícola</v>
      </c>
      <c r="AJ559" s="2" t="str">
        <f t="shared" si="29"/>
        <v>Media</v>
      </c>
    </row>
    <row r="560" spans="2:36" x14ac:dyDescent="0.2">
      <c r="B560" s="1" t="s">
        <v>47</v>
      </c>
      <c r="C560" s="1" t="s">
        <v>36</v>
      </c>
      <c r="D560" s="1" t="str">
        <f>+VLOOKUP(F560,'DIV REGIONAL'!$F$4:$H$37,2,0)</f>
        <v>SURESTE</v>
      </c>
      <c r="E560" s="1" t="str">
        <f>+VLOOKUP(F560,'DIV REGIONAL'!$F$4:$H$37,3,0)</f>
        <v>VIII. YUMA</v>
      </c>
      <c r="F560" s="1" t="s">
        <v>222</v>
      </c>
      <c r="G560" s="2">
        <v>6</v>
      </c>
      <c r="H560" s="1" t="s">
        <v>51</v>
      </c>
      <c r="I560" s="46" t="s">
        <v>864</v>
      </c>
      <c r="J560" s="2">
        <v>3</v>
      </c>
      <c r="K560" s="1" t="s">
        <v>3</v>
      </c>
      <c r="L560" s="1" t="s">
        <v>5</v>
      </c>
      <c r="M560" s="10" t="str">
        <f>+VLOOKUP(L560,Homolgacion9[[Causal]:[Causal Homologada]],2,0)</f>
        <v>Agricultura migratoria/subsistencia</v>
      </c>
      <c r="N560" s="47" t="str">
        <f>+Causales[[#This Row],[Provincia]]&amp;Causales[[#This Row],[Dinámica]]&amp;Causales[[#This Row],[Causal Homologada]]</f>
        <v>El SeiboDeforestaciónAgricultura migratoria/subsistencia</v>
      </c>
      <c r="O560" s="14">
        <v>2</v>
      </c>
      <c r="P560" s="8">
        <v>3</v>
      </c>
      <c r="Q560" s="8">
        <v>4</v>
      </c>
      <c r="R560" s="8"/>
      <c r="S560" s="8"/>
      <c r="T560" s="8"/>
      <c r="U560" s="8"/>
      <c r="V560" s="8"/>
      <c r="W560" s="8"/>
      <c r="X560" s="8">
        <f t="shared" si="28"/>
        <v>9</v>
      </c>
      <c r="Y560" s="39">
        <f t="shared" si="30"/>
        <v>3</v>
      </c>
      <c r="Z560" s="34">
        <v>3</v>
      </c>
      <c r="AA560" s="28"/>
      <c r="AB560" s="28">
        <f>+COUNTIFS(Causales[Causal Homologada],Causales[[#This Row],[Causal Homologada]])</f>
        <v>37</v>
      </c>
      <c r="AC560" s="28"/>
      <c r="AD560" s="28">
        <f>+COUNTIFS(Causales[Causal Homologada],Causales[[#This Row],[Causal Homologada]],Causales[Ranking],1,Causales[Dinámica],Causales[[#This Row],[Dinámica]])</f>
        <v>3</v>
      </c>
      <c r="AE560" s="28">
        <f>+COUNTIFS(Causales[Causal Homologada],Causales[[#This Row],[Causal Homologada]],Causales[Ranking],2,Causales[Dinámica],Causales[[#This Row],[Dinámica]])</f>
        <v>11</v>
      </c>
      <c r="AF560" s="28">
        <f>+Causales[[#This Row],[Conteo Rank]]*1+Causales[[#This Row],[Conteo Rank2]]*0.5</f>
        <v>8.5</v>
      </c>
      <c r="AG560" s="28">
        <f>+Causales[[#This Row],[Conteo Rank 1+2]]*0.8+Causales[[#This Row],[Puntaje Total]]*0.2</f>
        <v>8.6000000000000014</v>
      </c>
      <c r="AH560" s="28">
        <f>+_xlfn.PERCENTRANK.INC(Causales[Puntaje Ponderado],Causales[[#This Row],[Puntaje Ponderado]],3)</f>
        <v>0.39500000000000002</v>
      </c>
      <c r="AI560" s="49" t="str">
        <f>+VLOOKUP(M560,Homolgacion9[[Causal Homologada]:[Driver]],2,0)</f>
        <v>Manejo y uso insustentable de las tierras para producción agrícola</v>
      </c>
      <c r="AJ560" s="2" t="str">
        <f t="shared" si="29"/>
        <v>Baja</v>
      </c>
    </row>
    <row r="561" spans="2:36" x14ac:dyDescent="0.2">
      <c r="B561" s="1" t="s">
        <v>47</v>
      </c>
      <c r="C561" s="1" t="s">
        <v>36</v>
      </c>
      <c r="D561" s="1" t="str">
        <f>+VLOOKUP(F561,'DIV REGIONAL'!$F$4:$H$37,2,0)</f>
        <v>SURESTE</v>
      </c>
      <c r="E561" s="1" t="str">
        <f>+VLOOKUP(F561,'DIV REGIONAL'!$F$4:$H$37,3,0)</f>
        <v>VIII. YUMA</v>
      </c>
      <c r="F561" s="1" t="s">
        <v>222</v>
      </c>
      <c r="G561" s="2">
        <v>6</v>
      </c>
      <c r="H561" s="1" t="s">
        <v>51</v>
      </c>
      <c r="I561" s="46" t="s">
        <v>864</v>
      </c>
      <c r="J561" s="2">
        <v>3</v>
      </c>
      <c r="K561" s="1" t="s">
        <v>3</v>
      </c>
      <c r="L561" s="1" t="s">
        <v>6</v>
      </c>
      <c r="M561" s="10" t="str">
        <f>+VLOOKUP(L561,Homolgacion9[[Causal]:[Causal Homologada]],2,0)</f>
        <v xml:space="preserve">Tala Ilegal de Bosque Natural </v>
      </c>
      <c r="N561" s="47" t="str">
        <f>+Causales[[#This Row],[Provincia]]&amp;Causales[[#This Row],[Dinámica]]&amp;Causales[[#This Row],[Causal Homologada]]</f>
        <v xml:space="preserve">El SeiboDeforestaciónTala Ilegal de Bosque Natural </v>
      </c>
      <c r="O561" s="14">
        <v>4</v>
      </c>
      <c r="P561" s="8">
        <v>3</v>
      </c>
      <c r="Q561" s="8">
        <v>5</v>
      </c>
      <c r="R561" s="8"/>
      <c r="S561" s="8"/>
      <c r="T561" s="8"/>
      <c r="U561" s="8"/>
      <c r="V561" s="8"/>
      <c r="W561" s="8"/>
      <c r="X561" s="8">
        <f t="shared" si="28"/>
        <v>12</v>
      </c>
      <c r="Y561" s="39">
        <f t="shared" si="30"/>
        <v>4</v>
      </c>
      <c r="Z561" s="34">
        <v>1</v>
      </c>
      <c r="AA561" s="28"/>
      <c r="AB561" s="28">
        <f>+COUNTIFS(Causales[Causal Homologada],Causales[[#This Row],[Causal Homologada]])</f>
        <v>34</v>
      </c>
      <c r="AC561" s="28"/>
      <c r="AD561" s="28">
        <f>+COUNTIFS(Causales[Causal Homologada],Causales[[#This Row],[Causal Homologada]],Causales[Ranking],1,Causales[Dinámica],Causales[[#This Row],[Dinámica]])</f>
        <v>10</v>
      </c>
      <c r="AE561" s="28">
        <f>+COUNTIFS(Causales[Causal Homologada],Causales[[#This Row],[Causal Homologada]],Causales[Ranking],2,Causales[Dinámica],Causales[[#This Row],[Dinámica]])</f>
        <v>3</v>
      </c>
      <c r="AF561" s="28">
        <f>+Causales[[#This Row],[Conteo Rank]]*1+Causales[[#This Row],[Conteo Rank2]]*0.5</f>
        <v>11.5</v>
      </c>
      <c r="AG561" s="28">
        <f>+Causales[[#This Row],[Conteo Rank 1+2]]*0.8+Causales[[#This Row],[Puntaje Total]]*0.2</f>
        <v>11.600000000000001</v>
      </c>
      <c r="AH561" s="28">
        <f>+_xlfn.PERCENTRANK.INC(Causales[Puntaje Ponderado],Causales[[#This Row],[Puntaje Ponderado]],3)</f>
        <v>0.59799999999999998</v>
      </c>
      <c r="AI561" s="49" t="str">
        <f>+VLOOKUP(M561,Homolgacion9[[Causal Homologada]:[Driver]],2,0)</f>
        <v>Manejo y uso insustentable de las tierras forestales</v>
      </c>
      <c r="AJ561" s="2" t="str">
        <f t="shared" si="29"/>
        <v>Media</v>
      </c>
    </row>
    <row r="562" spans="2:36" x14ac:dyDescent="0.2">
      <c r="B562" s="1" t="s">
        <v>47</v>
      </c>
      <c r="C562" s="1" t="s">
        <v>36</v>
      </c>
      <c r="D562" s="1" t="str">
        <f>+VLOOKUP(F562,'DIV REGIONAL'!$F$4:$H$37,2,0)</f>
        <v>SURESTE</v>
      </c>
      <c r="E562" s="1" t="str">
        <f>+VLOOKUP(F562,'DIV REGIONAL'!$F$4:$H$37,3,0)</f>
        <v>VIII. YUMA</v>
      </c>
      <c r="F562" s="1" t="s">
        <v>222</v>
      </c>
      <c r="G562" s="2">
        <v>6</v>
      </c>
      <c r="H562" s="1" t="s">
        <v>51</v>
      </c>
      <c r="I562" s="46" t="s">
        <v>864</v>
      </c>
      <c r="J562" s="2">
        <v>3</v>
      </c>
      <c r="K562" s="1" t="s">
        <v>3</v>
      </c>
      <c r="L562" s="1" t="s">
        <v>7</v>
      </c>
      <c r="M562" s="10" t="str">
        <f>+VLOOKUP(L562,Homolgacion9[[Causal]:[Causal Homologada]],2,0)</f>
        <v>Infraestructura</v>
      </c>
      <c r="N562" s="47" t="str">
        <f>+Causales[[#This Row],[Provincia]]&amp;Causales[[#This Row],[Dinámica]]&amp;Causales[[#This Row],[Causal Homologada]]</f>
        <v>El SeiboDeforestaciónInfraestructura</v>
      </c>
      <c r="O562" s="14">
        <v>1</v>
      </c>
      <c r="P562" s="8">
        <v>2</v>
      </c>
      <c r="Q562" s="8">
        <v>3</v>
      </c>
      <c r="R562" s="8"/>
      <c r="S562" s="8"/>
      <c r="T562" s="8"/>
      <c r="U562" s="8"/>
      <c r="V562" s="8"/>
      <c r="W562" s="8"/>
      <c r="X562" s="8">
        <f t="shared" si="28"/>
        <v>6</v>
      </c>
      <c r="Y562" s="39">
        <f t="shared" si="30"/>
        <v>2</v>
      </c>
      <c r="Z562" s="34">
        <v>5</v>
      </c>
      <c r="AA562" s="28"/>
      <c r="AB562" s="28">
        <f>+COUNTIFS(Causales[Causal Homologada],Causales[[#This Row],[Causal Homologada]])</f>
        <v>27</v>
      </c>
      <c r="AC562" s="28"/>
      <c r="AD562" s="28">
        <f>+COUNTIFS(Causales[Causal Homologada],Causales[[#This Row],[Causal Homologada]],Causales[Ranking],1,Causales[Dinámica],Causales[[#This Row],[Dinámica]])</f>
        <v>0</v>
      </c>
      <c r="AE562" s="28">
        <f>+COUNTIFS(Causales[Causal Homologada],Causales[[#This Row],[Causal Homologada]],Causales[Ranking],2,Causales[Dinámica],Causales[[#This Row],[Dinámica]])</f>
        <v>1</v>
      </c>
      <c r="AF562" s="28">
        <f>+Causales[[#This Row],[Conteo Rank]]*1+Causales[[#This Row],[Conteo Rank2]]*0.5</f>
        <v>0.5</v>
      </c>
      <c r="AG562" s="28">
        <f>+Causales[[#This Row],[Conteo Rank 1+2]]*0.8+Causales[[#This Row],[Puntaje Total]]*0.2</f>
        <v>1.6</v>
      </c>
      <c r="AH562" s="28">
        <f>+_xlfn.PERCENTRANK.INC(Causales[Puntaje Ponderado],Causales[[#This Row],[Puntaje Ponderado]],3)</f>
        <v>8.0000000000000002E-3</v>
      </c>
      <c r="AI562" s="49" t="str">
        <f>+VLOOKUP(M562,Homolgacion9[[Causal Homologada]:[Driver]],2,0)</f>
        <v>Expansión de infraestructura productiva de tipo urbana, vial e industrial</v>
      </c>
      <c r="AJ562" s="2" t="str">
        <f t="shared" si="29"/>
        <v>Muy Baja</v>
      </c>
    </row>
    <row r="563" spans="2:36" x14ac:dyDescent="0.2">
      <c r="B563" s="1" t="s">
        <v>47</v>
      </c>
      <c r="C563" s="1" t="s">
        <v>36</v>
      </c>
      <c r="D563" s="1" t="str">
        <f>+VLOOKUP(F563,'DIV REGIONAL'!$F$4:$H$37,2,0)</f>
        <v>SURESTE</v>
      </c>
      <c r="E563" s="1" t="str">
        <f>+VLOOKUP(F563,'DIV REGIONAL'!$F$4:$H$37,3,0)</f>
        <v>VIII. YUMA</v>
      </c>
      <c r="F563" s="1" t="s">
        <v>222</v>
      </c>
      <c r="G563" s="2">
        <v>6</v>
      </c>
      <c r="H563" s="1" t="s">
        <v>51</v>
      </c>
      <c r="I563" s="46" t="s">
        <v>864</v>
      </c>
      <c r="J563" s="2">
        <v>3</v>
      </c>
      <c r="K563" s="1" t="s">
        <v>3</v>
      </c>
      <c r="L563" s="1" t="s">
        <v>60</v>
      </c>
      <c r="M563" s="10" t="str">
        <f>+VLOOKUP(L563,Homolgacion9[[Causal]:[Causal Homologada]],2,0)</f>
        <v>Ganadería Comercial</v>
      </c>
      <c r="N563" s="47" t="str">
        <f>+Causales[[#This Row],[Provincia]]&amp;Causales[[#This Row],[Dinámica]]&amp;Causales[[#This Row],[Causal Homologada]]</f>
        <v>El SeiboDeforestaciónGanadería Comercial</v>
      </c>
      <c r="O563" s="14">
        <v>4</v>
      </c>
      <c r="P563" s="8">
        <v>3</v>
      </c>
      <c r="Q563" s="8">
        <v>5</v>
      </c>
      <c r="R563" s="8"/>
      <c r="S563" s="8"/>
      <c r="T563" s="8"/>
      <c r="U563" s="8"/>
      <c r="V563" s="8"/>
      <c r="W563" s="8"/>
      <c r="X563" s="8">
        <f t="shared" si="28"/>
        <v>12</v>
      </c>
      <c r="Y563" s="39">
        <f t="shared" si="30"/>
        <v>4</v>
      </c>
      <c r="Z563" s="34">
        <v>1</v>
      </c>
      <c r="AA563" s="28"/>
      <c r="AB563" s="28">
        <f>+COUNTIFS(Causales[Causal Homologada],Causales[[#This Row],[Causal Homologada]])</f>
        <v>28</v>
      </c>
      <c r="AC563" s="28"/>
      <c r="AD563" s="28">
        <f>+COUNTIFS(Causales[Causal Homologada],Causales[[#This Row],[Causal Homologada]],Causales[Ranking],1,Causales[Dinámica],Causales[[#This Row],[Dinámica]])</f>
        <v>11</v>
      </c>
      <c r="AE563" s="28">
        <f>+COUNTIFS(Causales[Causal Homologada],Causales[[#This Row],[Causal Homologada]],Causales[Ranking],2,Causales[Dinámica],Causales[[#This Row],[Dinámica]])</f>
        <v>3</v>
      </c>
      <c r="AF563" s="28">
        <f>+Causales[[#This Row],[Conteo Rank]]*1+Causales[[#This Row],[Conteo Rank2]]*0.5</f>
        <v>12.5</v>
      </c>
      <c r="AG563" s="28">
        <f>+Causales[[#This Row],[Conteo Rank 1+2]]*0.8+Causales[[#This Row],[Puntaje Total]]*0.2</f>
        <v>12.4</v>
      </c>
      <c r="AH563" s="28">
        <f>+_xlfn.PERCENTRANK.INC(Causales[Puntaje Ponderado],Causales[[#This Row],[Puntaje Ponderado]],3)</f>
        <v>0.65900000000000003</v>
      </c>
      <c r="AI563" s="49" t="str">
        <f>+VLOOKUP(M563,Homolgacion9[[Causal Homologada]:[Driver]],2,0)</f>
        <v>Manejo y uso insustentable de las tierras para producción ganadera</v>
      </c>
      <c r="AJ563" s="2" t="str">
        <f t="shared" si="29"/>
        <v>Alta</v>
      </c>
    </row>
    <row r="564" spans="2:36" x14ac:dyDescent="0.2">
      <c r="B564" s="1" t="s">
        <v>47</v>
      </c>
      <c r="C564" s="1" t="s">
        <v>36</v>
      </c>
      <c r="D564" s="1" t="str">
        <f>+VLOOKUP(F564,'DIV REGIONAL'!$F$4:$H$37,2,0)</f>
        <v>SURESTE</v>
      </c>
      <c r="E564" s="1" t="str">
        <f>+VLOOKUP(F564,'DIV REGIONAL'!$F$4:$H$37,3,0)</f>
        <v>VIII. YUMA</v>
      </c>
      <c r="F564" s="1" t="s">
        <v>222</v>
      </c>
      <c r="G564" s="2">
        <v>6</v>
      </c>
      <c r="H564" s="1" t="s">
        <v>51</v>
      </c>
      <c r="I564" s="46" t="s">
        <v>864</v>
      </c>
      <c r="J564" s="2">
        <v>3</v>
      </c>
      <c r="K564" s="1" t="s">
        <v>3</v>
      </c>
      <c r="L564" s="1" t="s">
        <v>61</v>
      </c>
      <c r="M564" s="10" t="str">
        <f>+VLOOKUP(L564,Homolgacion9[[Causal]:[Causal Homologada]],2,0)</f>
        <v>Minería a cielo abierto</v>
      </c>
      <c r="N564" s="47" t="str">
        <f>+Causales[[#This Row],[Provincia]]&amp;Causales[[#This Row],[Dinámica]]&amp;Causales[[#This Row],[Causal Homologada]]</f>
        <v>El SeiboDeforestaciónMinería a cielo abierto</v>
      </c>
      <c r="O564" s="14">
        <v>4</v>
      </c>
      <c r="P564" s="8">
        <v>4</v>
      </c>
      <c r="Q564" s="8">
        <v>3</v>
      </c>
      <c r="R564" s="8"/>
      <c r="S564" s="8"/>
      <c r="T564" s="8"/>
      <c r="U564" s="8"/>
      <c r="V564" s="8"/>
      <c r="W564" s="8"/>
      <c r="X564" s="8">
        <f t="shared" si="28"/>
        <v>11</v>
      </c>
      <c r="Y564" s="39">
        <f t="shared" si="30"/>
        <v>3.6666666666666665</v>
      </c>
      <c r="Z564" s="34">
        <v>2</v>
      </c>
      <c r="AA564" s="28"/>
      <c r="AB564" s="28">
        <f>+COUNTIFS(Causales[Causal Homologada],Causales[[#This Row],[Causal Homologada]])</f>
        <v>24</v>
      </c>
      <c r="AC564" s="28"/>
      <c r="AD564" s="28">
        <f>+COUNTIFS(Causales[Causal Homologada],Causales[[#This Row],[Causal Homologada]],Causales[Ranking],1,Causales[Dinámica],Causales[[#This Row],[Dinámica]])</f>
        <v>4</v>
      </c>
      <c r="AE564" s="28">
        <f>+COUNTIFS(Causales[Causal Homologada],Causales[[#This Row],[Causal Homologada]],Causales[Ranking],2,Causales[Dinámica],Causales[[#This Row],[Dinámica]])</f>
        <v>3</v>
      </c>
      <c r="AF564" s="28">
        <f>+Causales[[#This Row],[Conteo Rank]]*1+Causales[[#This Row],[Conteo Rank2]]*0.5</f>
        <v>5.5</v>
      </c>
      <c r="AG564" s="28">
        <f>+Causales[[#This Row],[Conteo Rank 1+2]]*0.8+Causales[[#This Row],[Puntaje Total]]*0.2</f>
        <v>6.6000000000000005</v>
      </c>
      <c r="AH564" s="28">
        <f>+_xlfn.PERCENTRANK.INC(Causales[Puntaje Ponderado],Causales[[#This Row],[Puntaje Ponderado]],3)</f>
        <v>0.30399999999999999</v>
      </c>
      <c r="AI564" s="49" t="str">
        <f>+VLOOKUP(M564,Homolgacion9[[Causal Homologada]:[Driver]],2,0)</f>
        <v>Minería a cielo abierto</v>
      </c>
      <c r="AJ564" s="2" t="str">
        <f t="shared" si="29"/>
        <v>Baja</v>
      </c>
    </row>
    <row r="565" spans="2:36" x14ac:dyDescent="0.2">
      <c r="B565" s="1" t="s">
        <v>47</v>
      </c>
      <c r="C565" s="1" t="s">
        <v>36</v>
      </c>
      <c r="D565" s="1" t="str">
        <f>+VLOOKUP(F565,'DIV REGIONAL'!$F$4:$H$37,2,0)</f>
        <v>SURESTE</v>
      </c>
      <c r="E565" s="1" t="str">
        <f>+VLOOKUP(F565,'DIV REGIONAL'!$F$4:$H$37,3,0)</f>
        <v>VIII. YUMA</v>
      </c>
      <c r="F565" s="1" t="s">
        <v>222</v>
      </c>
      <c r="G565" s="2">
        <v>6</v>
      </c>
      <c r="H565" s="1" t="s">
        <v>51</v>
      </c>
      <c r="I565" s="46" t="s">
        <v>864</v>
      </c>
      <c r="J565" s="2">
        <v>3</v>
      </c>
      <c r="K565" s="1" t="s">
        <v>3</v>
      </c>
      <c r="L565" s="1" t="s">
        <v>124</v>
      </c>
      <c r="M565" s="10" t="str">
        <f>+VLOOKUP(L565,Homolgacion9[[Causal]:[Causal Homologada]],2,0)</f>
        <v>Incendios Alta Intensidad</v>
      </c>
      <c r="N565" s="47" t="str">
        <f>+Causales[[#This Row],[Provincia]]&amp;Causales[[#This Row],[Dinámica]]&amp;Causales[[#This Row],[Causal Homologada]]</f>
        <v>El SeiboDeforestaciónIncendios Alta Intensidad</v>
      </c>
      <c r="O565" s="14">
        <v>1</v>
      </c>
      <c r="P565" s="8">
        <v>1</v>
      </c>
      <c r="Q565" s="8">
        <v>3</v>
      </c>
      <c r="R565" s="8"/>
      <c r="S565" s="8"/>
      <c r="T565" s="8"/>
      <c r="U565" s="8"/>
      <c r="V565" s="8"/>
      <c r="W565" s="8"/>
      <c r="X565" s="8">
        <f t="shared" si="28"/>
        <v>5</v>
      </c>
      <c r="Y565" s="39">
        <f t="shared" si="30"/>
        <v>1.6666666666666667</v>
      </c>
      <c r="Z565" s="34">
        <v>6</v>
      </c>
      <c r="AA565" s="28"/>
      <c r="AB565" s="28">
        <f>+COUNTIFS(Causales[Causal Homologada],Causales[[#This Row],[Causal Homologada]])</f>
        <v>18</v>
      </c>
      <c r="AC565" s="28"/>
      <c r="AD565" s="28">
        <f>+COUNTIFS(Causales[Causal Homologada],Causales[[#This Row],[Causal Homologada]],Causales[Ranking],1,Causales[Dinámica],Causales[[#This Row],[Dinámica]])</f>
        <v>0</v>
      </c>
      <c r="AE565" s="28">
        <f>+COUNTIFS(Causales[Causal Homologada],Causales[[#This Row],[Causal Homologada]],Causales[Ranking],2,Causales[Dinámica],Causales[[#This Row],[Dinámica]])</f>
        <v>2</v>
      </c>
      <c r="AF565" s="28">
        <f>+Causales[[#This Row],[Conteo Rank]]*1+Causales[[#This Row],[Conteo Rank2]]*0.5</f>
        <v>1</v>
      </c>
      <c r="AG565" s="28">
        <f>+Causales[[#This Row],[Conteo Rank 1+2]]*0.8+Causales[[#This Row],[Puntaje Total]]*0.2</f>
        <v>1.8</v>
      </c>
      <c r="AH565" s="28">
        <f>+_xlfn.PERCENTRANK.INC(Causales[Puntaje Ponderado],Causales[[#This Row],[Puntaje Ponderado]],3)</f>
        <v>1.6E-2</v>
      </c>
      <c r="AI565" s="49" t="str">
        <f>+VLOOKUP(M565,Homolgacion9[[Causal Homologada]:[Driver]],2,0)</f>
        <v>Incendios Forestales</v>
      </c>
      <c r="AJ565" s="2" t="str">
        <f t="shared" si="29"/>
        <v>Muy Baja</v>
      </c>
    </row>
    <row r="566" spans="2:36" x14ac:dyDescent="0.2">
      <c r="B566" s="1" t="s">
        <v>47</v>
      </c>
      <c r="C566" s="1" t="s">
        <v>36</v>
      </c>
      <c r="D566" s="1" t="str">
        <f>+VLOOKUP(F566,'DIV REGIONAL'!$F$4:$H$37,2,0)</f>
        <v>SURESTE</v>
      </c>
      <c r="E566" s="1" t="str">
        <f>+VLOOKUP(F566,'DIV REGIONAL'!$F$4:$H$37,3,0)</f>
        <v>VIII. YUMA</v>
      </c>
      <c r="F566" s="1" t="s">
        <v>222</v>
      </c>
      <c r="G566" s="2">
        <v>6</v>
      </c>
      <c r="H566" s="1" t="s">
        <v>51</v>
      </c>
      <c r="I566" s="46" t="s">
        <v>864</v>
      </c>
      <c r="J566" s="2">
        <v>3</v>
      </c>
      <c r="K566" s="1" t="s">
        <v>10</v>
      </c>
      <c r="L566" s="1" t="s">
        <v>14</v>
      </c>
      <c r="M566" s="10" t="str">
        <f>+VLOOKUP(L566,Homolgacion9[[Causal]:[Causal Homologada]],2,0)</f>
        <v>Planes de Manejo mal gestionados/mal ejecutados</v>
      </c>
      <c r="N566" s="47" t="str">
        <f>+Causales[[#This Row],[Provincia]]&amp;Causales[[#This Row],[Dinámica]]&amp;Causales[[#This Row],[Causal Homologada]]</f>
        <v>El SeiboDegradaciónPlanes de Manejo mal gestionados/mal ejecutados</v>
      </c>
      <c r="O566" s="14">
        <v>2</v>
      </c>
      <c r="P566" s="8">
        <v>1</v>
      </c>
      <c r="Q566" s="8">
        <v>3</v>
      </c>
      <c r="R566" s="8"/>
      <c r="S566" s="8"/>
      <c r="T566" s="8"/>
      <c r="U566" s="8"/>
      <c r="V566" s="8"/>
      <c r="W566" s="8"/>
      <c r="X566" s="8">
        <f t="shared" si="28"/>
        <v>6</v>
      </c>
      <c r="Y566" s="39">
        <f t="shared" si="30"/>
        <v>2</v>
      </c>
      <c r="Z566" s="34">
        <v>4</v>
      </c>
      <c r="AA566" s="28"/>
      <c r="AB566" s="28">
        <f>+COUNTIFS(Causales[Causal Homologada],Causales[[#This Row],[Causal Homologada]])</f>
        <v>33</v>
      </c>
      <c r="AC566" s="28"/>
      <c r="AD566" s="28">
        <f>+COUNTIFS(Causales[Causal Homologada],Causales[[#This Row],[Causal Homologada]],Causales[Ranking],1,Causales[Dinámica],Causales[[#This Row],[Dinámica]])</f>
        <v>9</v>
      </c>
      <c r="AE566" s="28">
        <f>+COUNTIFS(Causales[Causal Homologada],Causales[[#This Row],[Causal Homologada]],Causales[Ranking],2,Causales[Dinámica],Causales[[#This Row],[Dinámica]])</f>
        <v>4</v>
      </c>
      <c r="AF566" s="28">
        <f>+Causales[[#This Row],[Conteo Rank]]*1+Causales[[#This Row],[Conteo Rank2]]*0.5</f>
        <v>11</v>
      </c>
      <c r="AG566" s="28">
        <f>+Causales[[#This Row],[Conteo Rank 1+2]]*0.8+Causales[[#This Row],[Puntaje Total]]*0.2</f>
        <v>10</v>
      </c>
      <c r="AH566" s="28">
        <f>+_xlfn.PERCENTRANK.INC(Causales[Puntaje Ponderado],Causales[[#This Row],[Puntaje Ponderado]],3)</f>
        <v>0.46500000000000002</v>
      </c>
      <c r="AI566" s="49" t="str">
        <f>+VLOOKUP(M566,Homolgacion9[[Causal Homologada]:[Driver]],2,0)</f>
        <v>Manejo y uso insustentable de las tierras forestales</v>
      </c>
      <c r="AJ566" s="2" t="str">
        <f t="shared" si="29"/>
        <v>Media</v>
      </c>
    </row>
    <row r="567" spans="2:36" x14ac:dyDescent="0.2">
      <c r="B567" s="1" t="s">
        <v>47</v>
      </c>
      <c r="C567" s="1" t="s">
        <v>36</v>
      </c>
      <c r="D567" s="1" t="str">
        <f>+VLOOKUP(F567,'DIV REGIONAL'!$F$4:$H$37,2,0)</f>
        <v>SURESTE</v>
      </c>
      <c r="E567" s="1" t="str">
        <f>+VLOOKUP(F567,'DIV REGIONAL'!$F$4:$H$37,3,0)</f>
        <v>VIII. YUMA</v>
      </c>
      <c r="F567" s="1" t="s">
        <v>222</v>
      </c>
      <c r="G567" s="2">
        <v>6</v>
      </c>
      <c r="H567" s="1" t="s">
        <v>51</v>
      </c>
      <c r="I567" s="46" t="s">
        <v>864</v>
      </c>
      <c r="J567" s="2">
        <v>3</v>
      </c>
      <c r="K567" s="1" t="s">
        <v>10</v>
      </c>
      <c r="L567" s="1" t="s">
        <v>11</v>
      </c>
      <c r="M567" s="10" t="str">
        <f>+VLOOKUP(L567,Homolgacion9[[Causal]:[Causal Homologada]],2,0)</f>
        <v>Incendios Mediana y Baja Intensidad</v>
      </c>
      <c r="N567" s="47" t="str">
        <f>+Causales[[#This Row],[Provincia]]&amp;Causales[[#This Row],[Dinámica]]&amp;Causales[[#This Row],[Causal Homologada]]</f>
        <v>El SeiboDegradaciónIncendios Mediana y Baja Intensidad</v>
      </c>
      <c r="O567" s="14">
        <v>2</v>
      </c>
      <c r="P567" s="8">
        <v>1</v>
      </c>
      <c r="Q567" s="8">
        <v>2</v>
      </c>
      <c r="R567" s="8"/>
      <c r="S567" s="8"/>
      <c r="T567" s="8"/>
      <c r="U567" s="8"/>
      <c r="V567" s="8"/>
      <c r="W567" s="8"/>
      <c r="X567" s="8">
        <f t="shared" si="28"/>
        <v>5</v>
      </c>
      <c r="Y567" s="39">
        <f t="shared" si="30"/>
        <v>1.6666666666666667</v>
      </c>
      <c r="Z567" s="34">
        <v>5</v>
      </c>
      <c r="AA567" s="28"/>
      <c r="AB567" s="28">
        <f>+COUNTIFS(Causales[Causal Homologada],Causales[[#This Row],[Causal Homologada]])</f>
        <v>30</v>
      </c>
      <c r="AC567" s="28"/>
      <c r="AD567" s="28">
        <f>+COUNTIFS(Causales[Causal Homologada],Causales[[#This Row],[Causal Homologada]],Causales[Ranking],1,Causales[Dinámica],Causales[[#This Row],[Dinámica]])</f>
        <v>1</v>
      </c>
      <c r="AE567" s="28">
        <f>+COUNTIFS(Causales[Causal Homologada],Causales[[#This Row],[Causal Homologada]],Causales[Ranking],2,Causales[Dinámica],Causales[[#This Row],[Dinámica]])</f>
        <v>7</v>
      </c>
      <c r="AF567" s="28">
        <f>+Causales[[#This Row],[Conteo Rank]]*1+Causales[[#This Row],[Conteo Rank2]]*0.5</f>
        <v>4.5</v>
      </c>
      <c r="AG567" s="28">
        <f>+Causales[[#This Row],[Conteo Rank 1+2]]*0.8+Causales[[#This Row],[Puntaje Total]]*0.2</f>
        <v>4.5999999999999996</v>
      </c>
      <c r="AH567" s="28">
        <f>+_xlfn.PERCENTRANK.INC(Causales[Puntaje Ponderado],Causales[[#This Row],[Puntaje Ponderado]],3)</f>
        <v>0.16700000000000001</v>
      </c>
      <c r="AI567" s="49" t="str">
        <f>+VLOOKUP(M567,Homolgacion9[[Causal Homologada]:[Driver]],2,0)</f>
        <v>Incendios Forestales</v>
      </c>
      <c r="AJ567" s="2" t="str">
        <f t="shared" si="29"/>
        <v>Muy Baja</v>
      </c>
    </row>
    <row r="568" spans="2:36" x14ac:dyDescent="0.2">
      <c r="B568" s="1" t="s">
        <v>47</v>
      </c>
      <c r="C568" s="1" t="s">
        <v>36</v>
      </c>
      <c r="D568" s="1" t="str">
        <f>+VLOOKUP(F568,'DIV REGIONAL'!$F$4:$H$37,2,0)</f>
        <v>SURESTE</v>
      </c>
      <c r="E568" s="1" t="str">
        <f>+VLOOKUP(F568,'DIV REGIONAL'!$F$4:$H$37,3,0)</f>
        <v>VIII. YUMA</v>
      </c>
      <c r="F568" s="1" t="s">
        <v>222</v>
      </c>
      <c r="G568" s="2">
        <v>6</v>
      </c>
      <c r="H568" s="1" t="s">
        <v>51</v>
      </c>
      <c r="I568" s="46" t="s">
        <v>864</v>
      </c>
      <c r="J568" s="2">
        <v>3</v>
      </c>
      <c r="K568" s="1" t="s">
        <v>10</v>
      </c>
      <c r="L568" s="1" t="s">
        <v>12</v>
      </c>
      <c r="M568" s="10" t="str">
        <f>+VLOOKUP(L568,Homolgacion9[[Causal]:[Causal Homologada]],2,0)</f>
        <v>Pastoreo de ganado en bosques</v>
      </c>
      <c r="N568" s="47" t="str">
        <f>+Causales[[#This Row],[Provincia]]&amp;Causales[[#This Row],[Dinámica]]&amp;Causales[[#This Row],[Causal Homologada]]</f>
        <v>El SeiboDegradaciónPastoreo de ganado en bosques</v>
      </c>
      <c r="O568" s="14">
        <v>4</v>
      </c>
      <c r="P568" s="8">
        <v>4</v>
      </c>
      <c r="Q568" s="8">
        <v>5</v>
      </c>
      <c r="R568" s="8"/>
      <c r="S568" s="8"/>
      <c r="T568" s="8"/>
      <c r="U568" s="8"/>
      <c r="V568" s="8"/>
      <c r="W568" s="8"/>
      <c r="X568" s="8">
        <f t="shared" si="28"/>
        <v>13</v>
      </c>
      <c r="Y568" s="39">
        <f t="shared" si="30"/>
        <v>4.333333333333333</v>
      </c>
      <c r="Z568" s="34">
        <v>1</v>
      </c>
      <c r="AA568" s="28"/>
      <c r="AB568" s="28">
        <f>+COUNTIFS(Causales[Causal Homologada],Causales[[#This Row],[Causal Homologada]])</f>
        <v>29</v>
      </c>
      <c r="AC568" s="28"/>
      <c r="AD568" s="28">
        <f>+COUNTIFS(Causales[Causal Homologada],Causales[[#This Row],[Causal Homologada]],Causales[Ranking],1,Causales[Dinámica],Causales[[#This Row],[Dinámica]])</f>
        <v>11</v>
      </c>
      <c r="AE568" s="28">
        <f>+COUNTIFS(Causales[Causal Homologada],Causales[[#This Row],[Causal Homologada]],Causales[Ranking],2,Causales[Dinámica],Causales[[#This Row],[Dinámica]])</f>
        <v>8</v>
      </c>
      <c r="AF568" s="28">
        <f>+Causales[[#This Row],[Conteo Rank]]*1+Causales[[#This Row],[Conteo Rank2]]*0.5</f>
        <v>15</v>
      </c>
      <c r="AG568" s="28">
        <f>+Causales[[#This Row],[Conteo Rank 1+2]]*0.8+Causales[[#This Row],[Puntaje Total]]*0.2</f>
        <v>14.6</v>
      </c>
      <c r="AH568" s="28">
        <f>+_xlfn.PERCENTRANK.INC(Causales[Puntaje Ponderado],Causales[[#This Row],[Puntaje Ponderado]],3)</f>
        <v>0.88500000000000001</v>
      </c>
      <c r="AI568" s="49" t="str">
        <f>+VLOOKUP(M568,Homolgacion9[[Causal Homologada]:[Driver]],2,0)</f>
        <v>Manejo y uso insustentable de las tierras para producción ganadera</v>
      </c>
      <c r="AJ568" s="2" t="str">
        <f t="shared" si="29"/>
        <v>Muy Alta</v>
      </c>
    </row>
    <row r="569" spans="2:36" x14ac:dyDescent="0.2">
      <c r="B569" s="1" t="s">
        <v>47</v>
      </c>
      <c r="C569" s="1" t="s">
        <v>36</v>
      </c>
      <c r="D569" s="1" t="str">
        <f>+VLOOKUP(F569,'DIV REGIONAL'!$F$4:$H$37,2,0)</f>
        <v>SURESTE</v>
      </c>
      <c r="E569" s="1" t="str">
        <f>+VLOOKUP(F569,'DIV REGIONAL'!$F$4:$H$37,3,0)</f>
        <v>VIII. YUMA</v>
      </c>
      <c r="F569" s="1" t="s">
        <v>222</v>
      </c>
      <c r="G569" s="2">
        <v>6</v>
      </c>
      <c r="H569" s="1" t="s">
        <v>51</v>
      </c>
      <c r="I569" s="46" t="s">
        <v>864</v>
      </c>
      <c r="J569" s="2">
        <v>3</v>
      </c>
      <c r="K569" s="1" t="s">
        <v>10</v>
      </c>
      <c r="L569" s="1" t="s">
        <v>13</v>
      </c>
      <c r="M569" s="10" t="str">
        <f>+VLOOKUP(L569,Homolgacion9[[Causal]:[Causal Homologada]],2,0)</f>
        <v>Extracción de Madera Leña/Carbón</v>
      </c>
      <c r="N569" s="47" t="str">
        <f>+Causales[[#This Row],[Provincia]]&amp;Causales[[#This Row],[Dinámica]]&amp;Causales[[#This Row],[Causal Homologada]]</f>
        <v>El SeiboDegradaciónExtracción de Madera Leña/Carbón</v>
      </c>
      <c r="O569" s="14">
        <v>3</v>
      </c>
      <c r="P569" s="8">
        <v>3</v>
      </c>
      <c r="Q569" s="8">
        <v>4</v>
      </c>
      <c r="R569" s="8"/>
      <c r="S569" s="8"/>
      <c r="T569" s="8"/>
      <c r="U569" s="8"/>
      <c r="V569" s="8"/>
      <c r="W569" s="8"/>
      <c r="X569" s="8">
        <f t="shared" si="28"/>
        <v>10</v>
      </c>
      <c r="Y569" s="39">
        <f t="shared" si="30"/>
        <v>3.3333333333333335</v>
      </c>
      <c r="Z569" s="34">
        <v>2</v>
      </c>
      <c r="AA569" s="28"/>
      <c r="AB569" s="28">
        <f>+COUNTIFS(Causales[Causal Homologada],Causales[[#This Row],[Causal Homologada]])</f>
        <v>31</v>
      </c>
      <c r="AC569" s="28"/>
      <c r="AD569" s="28">
        <f>+COUNTIFS(Causales[Causal Homologada],Causales[[#This Row],[Causal Homologada]],Causales[Ranking],1,Causales[Dinámica],Causales[[#This Row],[Dinámica]])</f>
        <v>10</v>
      </c>
      <c r="AE569" s="28">
        <f>+COUNTIFS(Causales[Causal Homologada],Causales[[#This Row],[Causal Homologada]],Causales[Ranking],2,Causales[Dinámica],Causales[[#This Row],[Dinámica]])</f>
        <v>9</v>
      </c>
      <c r="AF569" s="28">
        <f>+Causales[[#This Row],[Conteo Rank]]*1+Causales[[#This Row],[Conteo Rank2]]*0.5</f>
        <v>14.5</v>
      </c>
      <c r="AG569" s="28">
        <f>+Causales[[#This Row],[Conteo Rank 1+2]]*0.8+Causales[[#This Row],[Puntaje Total]]*0.2</f>
        <v>13.600000000000001</v>
      </c>
      <c r="AH569" s="28">
        <f>+_xlfn.PERCENTRANK.INC(Causales[Puntaje Ponderado],Causales[[#This Row],[Puntaje Ponderado]],3)</f>
        <v>0.80600000000000005</v>
      </c>
      <c r="AI569" s="49" t="str">
        <f>+VLOOKUP(M569,Homolgacion9[[Causal Homologada]:[Driver]],2,0)</f>
        <v>Manejo y uso insustentable de las tierras forestales</v>
      </c>
      <c r="AJ569" s="2" t="str">
        <f t="shared" si="29"/>
        <v>Muy Alta</v>
      </c>
    </row>
    <row r="570" spans="2:36" x14ac:dyDescent="0.2">
      <c r="B570" s="1" t="s">
        <v>47</v>
      </c>
      <c r="C570" s="1" t="s">
        <v>36</v>
      </c>
      <c r="D570" s="1" t="str">
        <f>+VLOOKUP(F570,'DIV REGIONAL'!$F$4:$H$37,2,0)</f>
        <v>SURESTE</v>
      </c>
      <c r="E570" s="1" t="str">
        <f>+VLOOKUP(F570,'DIV REGIONAL'!$F$4:$H$37,3,0)</f>
        <v>VIII. YUMA</v>
      </c>
      <c r="F570" s="1" t="s">
        <v>222</v>
      </c>
      <c r="G570" s="2">
        <v>6</v>
      </c>
      <c r="H570" s="1" t="s">
        <v>51</v>
      </c>
      <c r="I570" s="46" t="s">
        <v>864</v>
      </c>
      <c r="J570" s="2">
        <v>3</v>
      </c>
      <c r="K570" s="1" t="s">
        <v>10</v>
      </c>
      <c r="L570" s="1" t="s">
        <v>185</v>
      </c>
      <c r="M570" s="10" t="str">
        <f>+VLOOKUP(L570,Homolgacion9[[Causal]:[Causal Homologada]],2,0)</f>
        <v>Otras Causas Misceláneas</v>
      </c>
      <c r="N570" s="47" t="str">
        <f>+Causales[[#This Row],[Provincia]]&amp;Causales[[#This Row],[Dinámica]]&amp;Causales[[#This Row],[Causal Homologada]]</f>
        <v>El SeiboDegradaciónOtras Causas Misceláneas</v>
      </c>
      <c r="O570" s="14">
        <v>2</v>
      </c>
      <c r="P570" s="8">
        <v>2</v>
      </c>
      <c r="Q570" s="8">
        <v>3</v>
      </c>
      <c r="R570" s="8"/>
      <c r="S570" s="8"/>
      <c r="T570" s="8"/>
      <c r="U570" s="8"/>
      <c r="V570" s="8"/>
      <c r="W570" s="8"/>
      <c r="X570" s="8">
        <f t="shared" si="28"/>
        <v>7</v>
      </c>
      <c r="Y570" s="39">
        <f t="shared" si="30"/>
        <v>2.3333333333333335</v>
      </c>
      <c r="Z570" s="34">
        <v>3</v>
      </c>
      <c r="AA570" s="28"/>
      <c r="AB570" s="28">
        <f>+COUNTIFS(Causales[Causal Homologada],Causales[[#This Row],[Causal Homologada]])</f>
        <v>13</v>
      </c>
      <c r="AC570" s="28"/>
      <c r="AD570" s="28">
        <f>+COUNTIFS(Causales[Causal Homologada],Causales[[#This Row],[Causal Homologada]],Causales[Ranking],1,Causales[Dinámica],Causales[[#This Row],[Dinámica]])</f>
        <v>0</v>
      </c>
      <c r="AE570" s="28">
        <f>+COUNTIFS(Causales[Causal Homologada],Causales[[#This Row],[Causal Homologada]],Causales[Ranking],2,Causales[Dinámica],Causales[[#This Row],[Dinámica]])</f>
        <v>0</v>
      </c>
      <c r="AF570" s="28">
        <f>+Causales[[#This Row],[Conteo Rank]]*1+Causales[[#This Row],[Conteo Rank2]]*0.5</f>
        <v>0</v>
      </c>
      <c r="AG570" s="28">
        <f>+Causales[[#This Row],[Conteo Rank 1+2]]*0.8+Causales[[#This Row],[Puntaje Total]]*0.2</f>
        <v>1.4000000000000001</v>
      </c>
      <c r="AH570" s="28">
        <f>+_xlfn.PERCENTRANK.INC(Causales[Puntaje Ponderado],Causales[[#This Row],[Puntaje Ponderado]],3)</f>
        <v>3.0000000000000001E-3</v>
      </c>
      <c r="AI570" s="49" t="str">
        <f>+VLOOKUP(M570,Homolgacion9[[Causal Homologada]:[Driver]],2,0)</f>
        <v>Débil Educación Ambiental</v>
      </c>
      <c r="AJ570" s="2" t="str">
        <f t="shared" si="29"/>
        <v>Muy Baja</v>
      </c>
    </row>
    <row r="571" spans="2:36" x14ac:dyDescent="0.2">
      <c r="B571" s="1" t="s">
        <v>47</v>
      </c>
      <c r="C571" s="1" t="s">
        <v>36</v>
      </c>
      <c r="D571" s="1" t="str">
        <f>+VLOOKUP(F571,'DIV REGIONAL'!$F$4:$H$37,2,0)</f>
        <v>SURESTE</v>
      </c>
      <c r="E571" s="1" t="str">
        <f>+VLOOKUP(F571,'DIV REGIONAL'!$F$4:$H$37,3,0)</f>
        <v>VIII. YUMA</v>
      </c>
      <c r="F571" s="1" t="s">
        <v>222</v>
      </c>
      <c r="G571" s="2">
        <v>6</v>
      </c>
      <c r="H571" s="1" t="s">
        <v>51</v>
      </c>
      <c r="I571" s="46" t="s">
        <v>864</v>
      </c>
      <c r="J571" s="2">
        <v>3</v>
      </c>
      <c r="K571" s="1" t="s">
        <v>10</v>
      </c>
      <c r="L571" s="1" t="s">
        <v>186</v>
      </c>
      <c r="M571" s="10" t="str">
        <f>+VLOOKUP(L571,Homolgacion9[[Causal]:[Causal Homologada]],2,0)</f>
        <v>Introducción Especies Exóticas/Invasoras</v>
      </c>
      <c r="N571" s="47" t="str">
        <f>+Causales[[#This Row],[Provincia]]&amp;Causales[[#This Row],[Dinámica]]&amp;Causales[[#This Row],[Causal Homologada]]</f>
        <v>El SeiboDegradaciónIntroducción Especies Exóticas/Invasoras</v>
      </c>
      <c r="O571" s="14">
        <v>1</v>
      </c>
      <c r="P571" s="8">
        <v>1</v>
      </c>
      <c r="Q571" s="8">
        <v>4</v>
      </c>
      <c r="R571" s="8"/>
      <c r="S571" s="8"/>
      <c r="T571" s="8"/>
      <c r="U571" s="8"/>
      <c r="V571" s="8"/>
      <c r="W571" s="8"/>
      <c r="X571" s="8">
        <f t="shared" si="28"/>
        <v>6</v>
      </c>
      <c r="Y571" s="39">
        <f t="shared" si="30"/>
        <v>2</v>
      </c>
      <c r="Z571" s="34">
        <v>4</v>
      </c>
      <c r="AA571" s="28"/>
      <c r="AB571" s="28">
        <f>+COUNTIFS(Causales[Causal Homologada],Causales[[#This Row],[Causal Homologada]])</f>
        <v>18</v>
      </c>
      <c r="AC571" s="28"/>
      <c r="AD571" s="28">
        <f>+COUNTIFS(Causales[Causal Homologada],Causales[[#This Row],[Causal Homologada]],Causales[Ranking],1,Causales[Dinámica],Causales[[#This Row],[Dinámica]])</f>
        <v>2</v>
      </c>
      <c r="AE571" s="28">
        <f>+COUNTIFS(Causales[Causal Homologada],Causales[[#This Row],[Causal Homologada]],Causales[Ranking],2,Causales[Dinámica],Causales[[#This Row],[Dinámica]])</f>
        <v>4</v>
      </c>
      <c r="AF571" s="28">
        <f>+Causales[[#This Row],[Conteo Rank]]*1+Causales[[#This Row],[Conteo Rank2]]*0.5</f>
        <v>4</v>
      </c>
      <c r="AG571" s="28">
        <f>+Causales[[#This Row],[Conteo Rank 1+2]]*0.8+Causales[[#This Row],[Puntaje Total]]*0.2</f>
        <v>4.4000000000000004</v>
      </c>
      <c r="AH571" s="28">
        <f>+_xlfn.PERCENTRANK.INC(Causales[Puntaje Ponderado],Causales[[#This Row],[Puntaje Ponderado]],3)</f>
        <v>0.152</v>
      </c>
      <c r="AI571" s="49" t="str">
        <f>+VLOOKUP(M571,Homolgacion9[[Causal Homologada]:[Driver]],2,0)</f>
        <v>Plagas, enfermedades en introducción de especies invasoras exóticas</v>
      </c>
      <c r="AJ571" s="2" t="str">
        <f t="shared" si="29"/>
        <v>Muy Baja</v>
      </c>
    </row>
    <row r="572" spans="2:36" x14ac:dyDescent="0.2">
      <c r="B572" s="1" t="s">
        <v>47</v>
      </c>
      <c r="C572" s="1" t="s">
        <v>36</v>
      </c>
      <c r="D572" s="1" t="str">
        <f>+VLOOKUP(F572,'DIV REGIONAL'!$F$4:$H$37,2,0)</f>
        <v>SURESTE</v>
      </c>
      <c r="E572" s="1" t="str">
        <f>+VLOOKUP(F572,'DIV REGIONAL'!$F$4:$H$37,3,0)</f>
        <v>VIII. YUMA</v>
      </c>
      <c r="F572" s="1" t="s">
        <v>222</v>
      </c>
      <c r="G572" s="2">
        <v>6</v>
      </c>
      <c r="H572" s="1" t="s">
        <v>51</v>
      </c>
      <c r="I572" s="46" t="s">
        <v>864</v>
      </c>
      <c r="J572" s="2">
        <v>3</v>
      </c>
      <c r="K572" s="1" t="s">
        <v>15</v>
      </c>
      <c r="L572" s="1" t="s">
        <v>16</v>
      </c>
      <c r="M572" s="10" t="str">
        <f>+VLOOKUP(L572,Homolgacion9[[Causal]:[Causal Homologada]],2,0)</f>
        <v>Debilidad en la Institucionalidad Forestal</v>
      </c>
      <c r="N572" s="47" t="str">
        <f>+Causales[[#This Row],[Provincia]]&amp;Causales[[#This Row],[Dinámica]]&amp;Causales[[#This Row],[Causal Homologada]]</f>
        <v>El SeiboCausas IndirectasDebilidad en la Institucionalidad Forestal</v>
      </c>
      <c r="O572" s="14">
        <v>3</v>
      </c>
      <c r="P572" s="8">
        <v>3</v>
      </c>
      <c r="Q572" s="8">
        <v>3</v>
      </c>
      <c r="R572" s="8"/>
      <c r="S572" s="8"/>
      <c r="T572" s="8"/>
      <c r="U572" s="8"/>
      <c r="V572" s="8"/>
      <c r="W572" s="8"/>
      <c r="X572" s="8">
        <f t="shared" si="28"/>
        <v>9</v>
      </c>
      <c r="Y572" s="39">
        <f t="shared" si="30"/>
        <v>3</v>
      </c>
      <c r="Z572" s="35">
        <v>4</v>
      </c>
      <c r="AA572" s="28"/>
      <c r="AB572" s="28">
        <f>+COUNTIFS(Causales[Causal Homologada],Causales[[#This Row],[Causal Homologada]])</f>
        <v>37</v>
      </c>
      <c r="AC572" s="28"/>
      <c r="AD572" s="28">
        <f>+COUNTIFS(Causales[Causal Homologada],Causales[[#This Row],[Causal Homologada]],Causales[Ranking],1,Causales[Dinámica],Causales[[#This Row],[Dinámica]])</f>
        <v>8</v>
      </c>
      <c r="AE572" s="28">
        <f>+COUNTIFS(Causales[Causal Homologada],Causales[[#This Row],[Causal Homologada]],Causales[Ranking],2,Causales[Dinámica],Causales[[#This Row],[Dinámica]])</f>
        <v>4</v>
      </c>
      <c r="AF572" s="28">
        <f>+Causales[[#This Row],[Conteo Rank]]*1+Causales[[#This Row],[Conteo Rank2]]*0.5</f>
        <v>10</v>
      </c>
      <c r="AG572" s="28">
        <f>+Causales[[#This Row],[Conteo Rank 1+2]]*0.8+Causales[[#This Row],[Puntaje Total]]*0.2</f>
        <v>9.8000000000000007</v>
      </c>
      <c r="AH572" s="28">
        <f>+_xlfn.PERCENTRANK.INC(Causales[Puntaje Ponderado],Causales[[#This Row],[Puntaje Ponderado]],3)</f>
        <v>0.45900000000000002</v>
      </c>
      <c r="AI572" s="49" t="str">
        <f>+VLOOKUP(M572,Homolgacion9[[Causal Homologada]:[Driver]],2,0)</f>
        <v>Debilidad institucional para la gestión forestal y ausencia de ley sectorial forestal y otras leyes asociadas a la gestión del sector</v>
      </c>
      <c r="AJ572" s="2" t="str">
        <f t="shared" si="29"/>
        <v>Media</v>
      </c>
    </row>
    <row r="573" spans="2:36" x14ac:dyDescent="0.2">
      <c r="B573" s="1" t="s">
        <v>47</v>
      </c>
      <c r="C573" s="1" t="s">
        <v>36</v>
      </c>
      <c r="D573" s="1" t="str">
        <f>+VLOOKUP(F573,'DIV REGIONAL'!$F$4:$H$37,2,0)</f>
        <v>SURESTE</v>
      </c>
      <c r="E573" s="1" t="str">
        <f>+VLOOKUP(F573,'DIV REGIONAL'!$F$4:$H$37,3,0)</f>
        <v>VIII. YUMA</v>
      </c>
      <c r="F573" s="1" t="s">
        <v>222</v>
      </c>
      <c r="G573" s="2">
        <v>6</v>
      </c>
      <c r="H573" s="1" t="s">
        <v>51</v>
      </c>
      <c r="I573" s="46" t="s">
        <v>864</v>
      </c>
      <c r="J573" s="2">
        <v>3</v>
      </c>
      <c r="K573" s="1" t="s">
        <v>15</v>
      </c>
      <c r="L573" s="1" t="s">
        <v>17</v>
      </c>
      <c r="M573" s="10" t="str">
        <f>+VLOOKUP(L573,Homolgacion9[[Causal]:[Causal Homologada]],2,0)</f>
        <v>Debilidad en las Políticas Públicas</v>
      </c>
      <c r="N573" s="47" t="str">
        <f>+Causales[[#This Row],[Provincia]]&amp;Causales[[#This Row],[Dinámica]]&amp;Causales[[#This Row],[Causal Homologada]]</f>
        <v>El SeiboCausas IndirectasDebilidad en las Políticas Públicas</v>
      </c>
      <c r="O573" s="14">
        <v>4</v>
      </c>
      <c r="P573" s="8">
        <v>4</v>
      </c>
      <c r="Q573" s="8">
        <v>4</v>
      </c>
      <c r="R573" s="8"/>
      <c r="S573" s="8"/>
      <c r="T573" s="8"/>
      <c r="U573" s="8"/>
      <c r="V573" s="8"/>
      <c r="W573" s="8"/>
      <c r="X573" s="8">
        <f t="shared" si="28"/>
        <v>12</v>
      </c>
      <c r="Y573" s="39">
        <f t="shared" si="30"/>
        <v>4</v>
      </c>
      <c r="Z573" s="35">
        <v>2</v>
      </c>
      <c r="AA573" s="28"/>
      <c r="AB573" s="28">
        <f>+COUNTIFS(Causales[Causal Homologada],Causales[[#This Row],[Causal Homologada]])</f>
        <v>50</v>
      </c>
      <c r="AC573" s="28"/>
      <c r="AD573" s="28">
        <f>+COUNTIFS(Causales[Causal Homologada],Causales[[#This Row],[Causal Homologada]],Causales[Ranking],1,Causales[Dinámica],Causales[[#This Row],[Dinámica]])</f>
        <v>8</v>
      </c>
      <c r="AE573" s="28">
        <f>+COUNTIFS(Causales[Causal Homologada],Causales[[#This Row],[Causal Homologada]],Causales[Ranking],2,Causales[Dinámica],Causales[[#This Row],[Dinámica]])</f>
        <v>8</v>
      </c>
      <c r="AF573" s="28">
        <f>+Causales[[#This Row],[Conteo Rank]]*1+Causales[[#This Row],[Conteo Rank2]]*0.5</f>
        <v>12</v>
      </c>
      <c r="AG573" s="28">
        <f>+Causales[[#This Row],[Conteo Rank 1+2]]*0.8+Causales[[#This Row],[Puntaje Total]]*0.2</f>
        <v>12.000000000000002</v>
      </c>
      <c r="AH573" s="28">
        <f>+_xlfn.PERCENTRANK.INC(Causales[Puntaje Ponderado],Causales[[#This Row],[Puntaje Ponderado]],3)</f>
        <v>0.63700000000000001</v>
      </c>
      <c r="AI573" s="49" t="str">
        <f>+VLOOKUP(M573,Homolgacion9[[Causal Homologada]:[Driver]],2,0)</f>
        <v>Debilidad institucional para la gestión forestal y ausencia de ley sectorial forestal y otras leyes asociadas a la gestión del sector</v>
      </c>
      <c r="AJ573" s="2" t="str">
        <f t="shared" si="29"/>
        <v>Alta</v>
      </c>
    </row>
    <row r="574" spans="2:36" x14ac:dyDescent="0.2">
      <c r="B574" s="1" t="s">
        <v>47</v>
      </c>
      <c r="C574" s="1" t="s">
        <v>36</v>
      </c>
      <c r="D574" s="1" t="str">
        <f>+VLOOKUP(F574,'DIV REGIONAL'!$F$4:$H$37,2,0)</f>
        <v>SURESTE</v>
      </c>
      <c r="E574" s="1" t="str">
        <f>+VLOOKUP(F574,'DIV REGIONAL'!$F$4:$H$37,3,0)</f>
        <v>VIII. YUMA</v>
      </c>
      <c r="F574" s="1" t="s">
        <v>222</v>
      </c>
      <c r="G574" s="2">
        <v>6</v>
      </c>
      <c r="H574" s="1" t="s">
        <v>51</v>
      </c>
      <c r="I574" s="46" t="s">
        <v>864</v>
      </c>
      <c r="J574" s="2">
        <v>3</v>
      </c>
      <c r="K574" s="1" t="s">
        <v>15</v>
      </c>
      <c r="L574" s="1" t="s">
        <v>18</v>
      </c>
      <c r="M574" s="10" t="str">
        <f>+VLOOKUP(L574,Homolgacion9[[Causal]:[Causal Homologada]],2,0)</f>
        <v>Turismo: Expansión del área turística</v>
      </c>
      <c r="N574" s="47" t="str">
        <f>+Causales[[#This Row],[Provincia]]&amp;Causales[[#This Row],[Dinámica]]&amp;Causales[[#This Row],[Causal Homologada]]</f>
        <v>El SeiboCausas IndirectasTurismo: Expansión del área turística</v>
      </c>
      <c r="O574" s="14">
        <v>2</v>
      </c>
      <c r="P574" s="8">
        <v>2</v>
      </c>
      <c r="Q574" s="8">
        <v>3</v>
      </c>
      <c r="R574" s="8"/>
      <c r="S574" s="8"/>
      <c r="T574" s="8"/>
      <c r="U574" s="8"/>
      <c r="V574" s="8"/>
      <c r="W574" s="8"/>
      <c r="X574" s="8">
        <f t="shared" si="28"/>
        <v>7</v>
      </c>
      <c r="Y574" s="39">
        <f t="shared" si="30"/>
        <v>2.3333333333333335</v>
      </c>
      <c r="Z574" s="35">
        <v>5</v>
      </c>
      <c r="AA574" s="28"/>
      <c r="AB574" s="28">
        <f>+COUNTIFS(Causales[Causal Homologada],Causales[[#This Row],[Causal Homologada]])</f>
        <v>30</v>
      </c>
      <c r="AC574" s="28"/>
      <c r="AD574" s="28">
        <f>+COUNTIFS(Causales[Causal Homologada],Causales[[#This Row],[Causal Homologada]],Causales[Ranking],1,Causales[Dinámica],Causales[[#This Row],[Dinámica]])</f>
        <v>0</v>
      </c>
      <c r="AE574" s="28">
        <f>+COUNTIFS(Causales[Causal Homologada],Causales[[#This Row],[Causal Homologada]],Causales[Ranking],2,Causales[Dinámica],Causales[[#This Row],[Dinámica]])</f>
        <v>3</v>
      </c>
      <c r="AF574" s="28">
        <f>+Causales[[#This Row],[Conteo Rank]]*1+Causales[[#This Row],[Conteo Rank2]]*0.5</f>
        <v>1.5</v>
      </c>
      <c r="AG574" s="28">
        <f>+Causales[[#This Row],[Conteo Rank 1+2]]*0.8+Causales[[#This Row],[Puntaje Total]]*0.2</f>
        <v>2.6000000000000005</v>
      </c>
      <c r="AH574" s="28">
        <f>+_xlfn.PERCENTRANK.INC(Causales[Puntaje Ponderado],Causales[[#This Row],[Puntaje Ponderado]],3)</f>
        <v>5.8999999999999997E-2</v>
      </c>
      <c r="AI574" s="49" t="str">
        <f>+VLOOKUP(M574,Homolgacion9[[Causal Homologada]:[Driver]],2,0)</f>
        <v>Expansión de infraestructura productiva de tipo urbana, vial e industrial</v>
      </c>
      <c r="AJ574" s="2" t="str">
        <f t="shared" si="29"/>
        <v>Muy Baja</v>
      </c>
    </row>
    <row r="575" spans="2:36" x14ac:dyDescent="0.2">
      <c r="B575" s="1" t="s">
        <v>47</v>
      </c>
      <c r="C575" s="1" t="s">
        <v>36</v>
      </c>
      <c r="D575" s="1" t="str">
        <f>+VLOOKUP(F575,'DIV REGIONAL'!$F$4:$H$37,2,0)</f>
        <v>SURESTE</v>
      </c>
      <c r="E575" s="1" t="str">
        <f>+VLOOKUP(F575,'DIV REGIONAL'!$F$4:$H$37,3,0)</f>
        <v>VIII. YUMA</v>
      </c>
      <c r="F575" s="1" t="s">
        <v>222</v>
      </c>
      <c r="G575" s="2">
        <v>6</v>
      </c>
      <c r="H575" s="1" t="s">
        <v>51</v>
      </c>
      <c r="I575" s="46" t="s">
        <v>864</v>
      </c>
      <c r="J575" s="2">
        <v>3</v>
      </c>
      <c r="K575" s="1" t="s">
        <v>15</v>
      </c>
      <c r="L575" s="1" t="s">
        <v>19</v>
      </c>
      <c r="M575" s="10" t="str">
        <f>+VLOOKUP(L575,Homolgacion9[[Causal]:[Causal Homologada]],2,0)</f>
        <v>Informalidad Mercado Leña/Carbón</v>
      </c>
      <c r="N575" s="47" t="str">
        <f>+Causales[[#This Row],[Provincia]]&amp;Causales[[#This Row],[Dinámica]]&amp;Causales[[#This Row],[Causal Homologada]]</f>
        <v>El SeiboCausas IndirectasInformalidad Mercado Leña/Carbón</v>
      </c>
      <c r="O575" s="14">
        <v>3</v>
      </c>
      <c r="P575" s="8">
        <v>4</v>
      </c>
      <c r="Q575" s="8">
        <v>5</v>
      </c>
      <c r="R575" s="8"/>
      <c r="S575" s="8"/>
      <c r="T575" s="8"/>
      <c r="U575" s="8"/>
      <c r="V575" s="8"/>
      <c r="W575" s="8"/>
      <c r="X575" s="8">
        <f t="shared" si="28"/>
        <v>12</v>
      </c>
      <c r="Y575" s="39">
        <f t="shared" si="30"/>
        <v>4</v>
      </c>
      <c r="Z575" s="35">
        <v>2</v>
      </c>
      <c r="AA575" s="28"/>
      <c r="AB575" s="28">
        <f>+COUNTIFS(Causales[Causal Homologada],Causales[[#This Row],[Causal Homologada]])</f>
        <v>29</v>
      </c>
      <c r="AC575" s="28"/>
      <c r="AD575" s="28">
        <f>+COUNTIFS(Causales[Causal Homologada],Causales[[#This Row],[Causal Homologada]],Causales[Ranking],1,Causales[Dinámica],Causales[[#This Row],[Dinámica]])</f>
        <v>5</v>
      </c>
      <c r="AE575" s="28">
        <f>+COUNTIFS(Causales[Causal Homologada],Causales[[#This Row],[Causal Homologada]],Causales[Ranking],2,Causales[Dinámica],Causales[[#This Row],[Dinámica]])</f>
        <v>8</v>
      </c>
      <c r="AF575" s="28">
        <f>+Causales[[#This Row],[Conteo Rank]]*1+Causales[[#This Row],[Conteo Rank2]]*0.5</f>
        <v>9</v>
      </c>
      <c r="AG575" s="28">
        <f>+Causales[[#This Row],[Conteo Rank 1+2]]*0.8+Causales[[#This Row],[Puntaje Total]]*0.2</f>
        <v>9.6000000000000014</v>
      </c>
      <c r="AH575" s="28">
        <f>+_xlfn.PERCENTRANK.INC(Causales[Puntaje Ponderado],Causales[[#This Row],[Puntaje Ponderado]],3)</f>
        <v>0.45400000000000001</v>
      </c>
      <c r="AI575" s="49" t="str">
        <f>+VLOOKUP(M575,Homolgacion9[[Causal Homologada]:[Driver]],2,0)</f>
        <v>Manejo y uso insustentable de las tierras forestales</v>
      </c>
      <c r="AJ575" s="2" t="str">
        <f t="shared" si="29"/>
        <v>Media</v>
      </c>
    </row>
    <row r="576" spans="2:36" x14ac:dyDescent="0.2">
      <c r="B576" s="1" t="s">
        <v>47</v>
      </c>
      <c r="C576" s="1" t="s">
        <v>36</v>
      </c>
      <c r="D576" s="1" t="str">
        <f>+VLOOKUP(F576,'DIV REGIONAL'!$F$4:$H$37,2,0)</f>
        <v>SURESTE</v>
      </c>
      <c r="E576" s="1" t="str">
        <f>+VLOOKUP(F576,'DIV REGIONAL'!$F$4:$H$37,3,0)</f>
        <v>VIII. YUMA</v>
      </c>
      <c r="F576" s="1" t="s">
        <v>222</v>
      </c>
      <c r="G576" s="2">
        <v>6</v>
      </c>
      <c r="H576" s="1" t="s">
        <v>51</v>
      </c>
      <c r="I576" s="46" t="s">
        <v>864</v>
      </c>
      <c r="J576" s="2">
        <v>3</v>
      </c>
      <c r="K576" s="1" t="s">
        <v>15</v>
      </c>
      <c r="L576" s="1" t="s">
        <v>107</v>
      </c>
      <c r="M576" s="10" t="str">
        <f>+VLOOKUP(L576,Homolgacion9[[Causal]:[Causal Homologada]],2,0)</f>
        <v>Pobreza -Desempleo</v>
      </c>
      <c r="N576" s="47" t="str">
        <f>+Causales[[#This Row],[Provincia]]&amp;Causales[[#This Row],[Dinámica]]&amp;Causales[[#This Row],[Causal Homologada]]</f>
        <v>El SeiboCausas IndirectasPobreza -Desempleo</v>
      </c>
      <c r="O576" s="14">
        <v>4</v>
      </c>
      <c r="P576" s="8">
        <v>4</v>
      </c>
      <c r="Q576" s="8">
        <v>4</v>
      </c>
      <c r="R576" s="8"/>
      <c r="S576" s="8"/>
      <c r="T576" s="8"/>
      <c r="U576" s="8"/>
      <c r="V576" s="8"/>
      <c r="W576" s="8"/>
      <c r="X576" s="8">
        <f t="shared" si="28"/>
        <v>12</v>
      </c>
      <c r="Y576" s="39">
        <f t="shared" si="30"/>
        <v>4</v>
      </c>
      <c r="Z576" s="35">
        <v>2</v>
      </c>
      <c r="AA576" s="28"/>
      <c r="AB576" s="28">
        <f>+COUNTIFS(Causales[Causal Homologada],Causales[[#This Row],[Causal Homologada]])</f>
        <v>25</v>
      </c>
      <c r="AC576" s="28"/>
      <c r="AD576" s="28">
        <f>+COUNTIFS(Causales[Causal Homologada],Causales[[#This Row],[Causal Homologada]],Causales[Ranking],1,Causales[Dinámica],Causales[[#This Row],[Dinámica]])</f>
        <v>2</v>
      </c>
      <c r="AE576" s="28">
        <f>+COUNTIFS(Causales[Causal Homologada],Causales[[#This Row],[Causal Homologada]],Causales[Ranking],2,Causales[Dinámica],Causales[[#This Row],[Dinámica]])</f>
        <v>4</v>
      </c>
      <c r="AF576" s="28">
        <f>+Causales[[#This Row],[Conteo Rank]]*1+Causales[[#This Row],[Conteo Rank2]]*0.5</f>
        <v>4</v>
      </c>
      <c r="AG576" s="28">
        <f>+Causales[[#This Row],[Conteo Rank 1+2]]*0.8+Causales[[#This Row],[Puntaje Total]]*0.2</f>
        <v>5.6000000000000005</v>
      </c>
      <c r="AH576" s="28">
        <f>+_xlfn.PERCENTRANK.INC(Causales[Puntaje Ponderado],Causales[[#This Row],[Puntaje Ponderado]],3)</f>
        <v>0.247</v>
      </c>
      <c r="AI576" s="49" t="str">
        <f>+VLOOKUP(M576,Homolgacion9[[Causal Homologada]:[Driver]],2,0)</f>
        <v>Pobreza e Inequidad Social</v>
      </c>
      <c r="AJ576" s="2" t="str">
        <f t="shared" si="29"/>
        <v>Baja</v>
      </c>
    </row>
    <row r="577" spans="2:36" x14ac:dyDescent="0.2">
      <c r="B577" s="1" t="s">
        <v>47</v>
      </c>
      <c r="C577" s="1" t="s">
        <v>36</v>
      </c>
      <c r="D577" s="1" t="str">
        <f>+VLOOKUP(F577,'DIV REGIONAL'!$F$4:$H$37,2,0)</f>
        <v>SURESTE</v>
      </c>
      <c r="E577" s="1" t="str">
        <f>+VLOOKUP(F577,'DIV REGIONAL'!$F$4:$H$37,3,0)</f>
        <v>VIII. YUMA</v>
      </c>
      <c r="F577" s="1" t="s">
        <v>222</v>
      </c>
      <c r="G577" s="2">
        <v>6</v>
      </c>
      <c r="H577" s="1" t="s">
        <v>51</v>
      </c>
      <c r="I577" s="46" t="s">
        <v>864</v>
      </c>
      <c r="J577" s="2">
        <v>3</v>
      </c>
      <c r="K577" s="1" t="s">
        <v>15</v>
      </c>
      <c r="L577" s="1" t="s">
        <v>187</v>
      </c>
      <c r="M577" s="10" t="str">
        <f>+VLOOKUP(L577,Homolgacion9[[Causal]:[Causal Homologada]],2,0)</f>
        <v>Dinámica Migratoria</v>
      </c>
      <c r="N577" s="47" t="str">
        <f>+Causales[[#This Row],[Provincia]]&amp;Causales[[#This Row],[Dinámica]]&amp;Causales[[#This Row],[Causal Homologada]]</f>
        <v>El SeiboCausas IndirectasDinámica Migratoria</v>
      </c>
      <c r="O577" s="14">
        <v>4</v>
      </c>
      <c r="P577" s="8">
        <v>4</v>
      </c>
      <c r="Q577" s="8">
        <v>5</v>
      </c>
      <c r="R577" s="8"/>
      <c r="S577" s="8"/>
      <c r="T577" s="8"/>
      <c r="U577" s="8"/>
      <c r="V577" s="8"/>
      <c r="W577" s="8"/>
      <c r="X577" s="8">
        <f t="shared" si="28"/>
        <v>13</v>
      </c>
      <c r="Y577" s="39">
        <f t="shared" si="30"/>
        <v>4.333333333333333</v>
      </c>
      <c r="Z577" s="35">
        <v>1</v>
      </c>
      <c r="AA577" s="28"/>
      <c r="AB577" s="28">
        <f>+COUNTIFS(Causales[Causal Homologada],Causales[[#This Row],[Causal Homologada]])</f>
        <v>21</v>
      </c>
      <c r="AC577" s="28"/>
      <c r="AD577" s="28">
        <f>+COUNTIFS(Causales[Causal Homologada],Causales[[#This Row],[Causal Homologada]],Causales[Ranking],1,Causales[Dinámica],Causales[[#This Row],[Dinámica]])</f>
        <v>6</v>
      </c>
      <c r="AE577" s="28">
        <f>+COUNTIFS(Causales[Causal Homologada],Causales[[#This Row],[Causal Homologada]],Causales[Ranking],2,Causales[Dinámica],Causales[[#This Row],[Dinámica]])</f>
        <v>3</v>
      </c>
      <c r="AF577" s="28">
        <f>+Causales[[#This Row],[Conteo Rank]]*1+Causales[[#This Row],[Conteo Rank2]]*0.5</f>
        <v>7.5</v>
      </c>
      <c r="AG577" s="28">
        <f>+Causales[[#This Row],[Conteo Rank 1+2]]*0.8+Causales[[#This Row],[Puntaje Total]]*0.2</f>
        <v>8.6</v>
      </c>
      <c r="AH577" s="28">
        <f>+_xlfn.PERCENTRANK.INC(Causales[Puntaje Ponderado],Causales[[#This Row],[Puntaje Ponderado]],3)</f>
        <v>0.38600000000000001</v>
      </c>
      <c r="AI577" s="49" t="str">
        <f>+VLOOKUP(M577,Homolgacion9[[Causal Homologada]:[Driver]],2,0)</f>
        <v>Insidencia sobre los Recursos Forestales debido a la elevada migración ilegal de origen internacional</v>
      </c>
      <c r="AJ577" s="2" t="str">
        <f t="shared" si="29"/>
        <v>Baja</v>
      </c>
    </row>
    <row r="578" spans="2:36" x14ac:dyDescent="0.2">
      <c r="B578" s="1" t="s">
        <v>47</v>
      </c>
      <c r="C578" s="1" t="s">
        <v>36</v>
      </c>
      <c r="D578" s="1" t="str">
        <f>+VLOOKUP(F578,'DIV REGIONAL'!$F$4:$H$37,2,0)</f>
        <v>SURESTE</v>
      </c>
      <c r="E578" s="1" t="str">
        <f>+VLOOKUP(F578,'DIV REGIONAL'!$F$4:$H$37,3,0)</f>
        <v>VIII. YUMA</v>
      </c>
      <c r="F578" s="1" t="s">
        <v>222</v>
      </c>
      <c r="G578" s="2">
        <v>6</v>
      </c>
      <c r="H578" s="1" t="s">
        <v>51</v>
      </c>
      <c r="I578" s="46" t="s">
        <v>864</v>
      </c>
      <c r="J578" s="2">
        <v>3</v>
      </c>
      <c r="K578" s="1" t="s">
        <v>15</v>
      </c>
      <c r="L578" s="1" t="s">
        <v>188</v>
      </c>
      <c r="M578" s="10" t="str">
        <f>+VLOOKUP(L578,Homolgacion9[[Causal]:[Causal Homologada]],2,0)</f>
        <v>Otras Causas Misceláneas</v>
      </c>
      <c r="N578" s="47" t="str">
        <f>+Causales[[#This Row],[Provincia]]&amp;Causales[[#This Row],[Dinámica]]&amp;Causales[[#This Row],[Causal Homologada]]</f>
        <v>El SeiboCausas IndirectasOtras Causas Misceláneas</v>
      </c>
      <c r="O578" s="14">
        <v>3</v>
      </c>
      <c r="P578" s="8">
        <v>3</v>
      </c>
      <c r="Q578" s="8">
        <v>4</v>
      </c>
      <c r="R578" s="8"/>
      <c r="S578" s="8"/>
      <c r="T578" s="8"/>
      <c r="U578" s="8"/>
      <c r="V578" s="8"/>
      <c r="W578" s="8"/>
      <c r="X578" s="8">
        <f t="shared" si="28"/>
        <v>10</v>
      </c>
      <c r="Y578" s="39">
        <f t="shared" si="30"/>
        <v>3.3333333333333335</v>
      </c>
      <c r="Z578" s="35">
        <v>3</v>
      </c>
      <c r="AA578" s="28"/>
      <c r="AB578" s="28">
        <f>+COUNTIFS(Causales[Causal Homologada],Causales[[#This Row],[Causal Homologada]])</f>
        <v>13</v>
      </c>
      <c r="AC578" s="28"/>
      <c r="AD578" s="28">
        <f>+COUNTIFS(Causales[Causal Homologada],Causales[[#This Row],[Causal Homologada]],Causales[Ranking],1,Causales[Dinámica],Causales[[#This Row],[Dinámica]])</f>
        <v>0</v>
      </c>
      <c r="AE578" s="28">
        <f>+COUNTIFS(Causales[Causal Homologada],Causales[[#This Row],[Causal Homologada]],Causales[Ranking],2,Causales[Dinámica],Causales[[#This Row],[Dinámica]])</f>
        <v>1</v>
      </c>
      <c r="AF578" s="28">
        <f>+Causales[[#This Row],[Conteo Rank]]*1+Causales[[#This Row],[Conteo Rank2]]*0.5</f>
        <v>0.5</v>
      </c>
      <c r="AG578" s="28">
        <f>+Causales[[#This Row],[Conteo Rank 1+2]]*0.8+Causales[[#This Row],[Puntaje Total]]*0.2</f>
        <v>2.4</v>
      </c>
      <c r="AH578" s="28">
        <f>+_xlfn.PERCENTRANK.INC(Causales[Puntaje Ponderado],Causales[[#This Row],[Puntaje Ponderado]],3)</f>
        <v>4.2000000000000003E-2</v>
      </c>
      <c r="AI578" s="49" t="str">
        <f>+VLOOKUP(M578,Homolgacion9[[Causal Homologada]:[Driver]],2,0)</f>
        <v>Débil Educación Ambiental</v>
      </c>
      <c r="AJ578" s="2" t="str">
        <f t="shared" si="29"/>
        <v>Muy Baja</v>
      </c>
    </row>
    <row r="579" spans="2:36" x14ac:dyDescent="0.2">
      <c r="B579" s="20" t="s">
        <v>47</v>
      </c>
      <c r="C579" s="20" t="s">
        <v>36</v>
      </c>
      <c r="D579" s="20" t="str">
        <f>+VLOOKUP(F579,'DIV REGIONAL'!$F$4:$H$37,2,0)</f>
        <v>SURESTE</v>
      </c>
      <c r="E579" s="20" t="str">
        <f>+VLOOKUP(F579,'DIV REGIONAL'!$F$4:$H$37,3,0)</f>
        <v>VIII. YUMA</v>
      </c>
      <c r="F579" s="20" t="s">
        <v>222</v>
      </c>
      <c r="G579" s="15">
        <v>6</v>
      </c>
      <c r="H579" s="20" t="s">
        <v>51</v>
      </c>
      <c r="I579" s="46" t="s">
        <v>864</v>
      </c>
      <c r="J579" s="15">
        <v>3</v>
      </c>
      <c r="K579" s="20" t="s">
        <v>15</v>
      </c>
      <c r="L579" s="20" t="s">
        <v>189</v>
      </c>
      <c r="M579" s="21" t="str">
        <f>+VLOOKUP(L579,Homolgacion9[[Causal]:[Causal Homologada]],2,0)</f>
        <v>Débil Educación Ambiental</v>
      </c>
      <c r="N579" s="48" t="str">
        <f>+Causales[[#This Row],[Provincia]]&amp;Causales[[#This Row],[Dinámica]]&amp;Causales[[#This Row],[Causal Homologada]]</f>
        <v>El SeiboCausas IndirectasDébil Educación Ambiental</v>
      </c>
      <c r="O579" s="22">
        <v>4</v>
      </c>
      <c r="P579" s="23">
        <v>4</v>
      </c>
      <c r="Q579" s="23">
        <v>5</v>
      </c>
      <c r="R579" s="23"/>
      <c r="S579" s="23"/>
      <c r="T579" s="23"/>
      <c r="U579" s="23"/>
      <c r="V579" s="23"/>
      <c r="W579" s="23"/>
      <c r="X579" s="23">
        <f t="shared" si="28"/>
        <v>13</v>
      </c>
      <c r="Y579" s="43">
        <f t="shared" si="30"/>
        <v>4.333333333333333</v>
      </c>
      <c r="Z579" s="37">
        <v>1</v>
      </c>
      <c r="AA579" s="28"/>
      <c r="AB579" s="28">
        <f>+COUNTIFS(Causales[Causal Homologada],Causales[[#This Row],[Causal Homologada]])</f>
        <v>17</v>
      </c>
      <c r="AC579" s="28"/>
      <c r="AD579" s="28">
        <f>+COUNTIFS(Causales[Causal Homologada],Causales[[#This Row],[Causal Homologada]],Causales[Ranking],1,Causales[Dinámica],Causales[[#This Row],[Dinámica]])</f>
        <v>5</v>
      </c>
      <c r="AE579" s="28">
        <f>+COUNTIFS(Causales[Causal Homologada],Causales[[#This Row],[Causal Homologada]],Causales[Ranking],2,Causales[Dinámica],Causales[[#This Row],[Dinámica]])</f>
        <v>7</v>
      </c>
      <c r="AF579" s="28">
        <f>+Causales[[#This Row],[Conteo Rank]]*1+Causales[[#This Row],[Conteo Rank2]]*0.5</f>
        <v>8.5</v>
      </c>
      <c r="AG579" s="28">
        <f>+Causales[[#This Row],[Conteo Rank 1+2]]*0.8+Causales[[#This Row],[Puntaje Total]]*0.2</f>
        <v>9.4</v>
      </c>
      <c r="AH579" s="28">
        <f>+_xlfn.PERCENTRANK.INC(Causales[Puntaje Ponderado],Causales[[#This Row],[Puntaje Ponderado]],3)</f>
        <v>0.439</v>
      </c>
      <c r="AI579" s="49" t="str">
        <f>+VLOOKUP(M579,Homolgacion9[[Causal Homologada]:[Driver]],2,0)</f>
        <v>Débil Educación Ambiental</v>
      </c>
      <c r="AJ579" s="2" t="str">
        <f t="shared" si="29"/>
        <v>Media</v>
      </c>
    </row>
    <row r="580" spans="2:36" x14ac:dyDescent="0.2">
      <c r="B580" s="6" t="s">
        <v>45</v>
      </c>
      <c r="C580" s="6" t="s">
        <v>37</v>
      </c>
      <c r="D580" s="6" t="str">
        <f>+VLOOKUP(F580,'DIV REGIONAL'!$F$4:$H$37,2,0)</f>
        <v>SUROESTE</v>
      </c>
      <c r="E580" s="6" t="str">
        <f>+VLOOKUP(F580,'DIV REGIONAL'!$F$4:$H$37,3,0)</f>
        <v>VII. EL VALLE</v>
      </c>
      <c r="F580" s="6" t="s">
        <v>223</v>
      </c>
      <c r="G580" s="7">
        <v>2</v>
      </c>
      <c r="H580" s="6" t="s">
        <v>54</v>
      </c>
      <c r="I580" s="46" t="s">
        <v>866</v>
      </c>
      <c r="J580" s="7">
        <v>8</v>
      </c>
      <c r="K580" s="6" t="s">
        <v>3</v>
      </c>
      <c r="L580" s="6" t="s">
        <v>4</v>
      </c>
      <c r="M580" s="10" t="str">
        <f>+VLOOKUP(L580,Homolgacion9[[Causal]:[Causal Homologada]],2,0)</f>
        <v>Agricultura Comercial</v>
      </c>
      <c r="N580" s="47" t="str">
        <f>+Causales[[#This Row],[Provincia]]&amp;Causales[[#This Row],[Dinámica]]&amp;Causales[[#This Row],[Causal Homologada]]</f>
        <v>Elías PiñaDeforestaciónAgricultura Comercial</v>
      </c>
      <c r="O580" s="18">
        <v>5</v>
      </c>
      <c r="P580" s="19">
        <v>4</v>
      </c>
      <c r="Q580" s="19">
        <v>3</v>
      </c>
      <c r="R580" s="19">
        <v>1</v>
      </c>
      <c r="S580" s="19">
        <v>2</v>
      </c>
      <c r="T580" s="19">
        <v>2</v>
      </c>
      <c r="U580" s="19">
        <v>2</v>
      </c>
      <c r="V580" s="19">
        <v>2</v>
      </c>
      <c r="W580" s="19"/>
      <c r="X580" s="19">
        <f t="shared" si="28"/>
        <v>21</v>
      </c>
      <c r="Y580" s="42">
        <f t="shared" si="30"/>
        <v>2.625</v>
      </c>
      <c r="Z580" s="36">
        <v>4</v>
      </c>
      <c r="AA580" s="28"/>
      <c r="AB580" s="28">
        <f>+COUNTIFS(Causales[Causal Homologada],Causales[[#This Row],[Causal Homologada]])</f>
        <v>30</v>
      </c>
      <c r="AC580" s="28"/>
      <c r="AD580" s="28">
        <f>+COUNTIFS(Causales[Causal Homologada],Causales[[#This Row],[Causal Homologada]],Causales[Ranking],1,Causales[Dinámica],Causales[[#This Row],[Dinámica]])</f>
        <v>7</v>
      </c>
      <c r="AE580" s="28">
        <f>+COUNTIFS(Causales[Causal Homologada],Causales[[#This Row],[Causal Homologada]],Causales[Ranking],2,Causales[Dinámica],Causales[[#This Row],[Dinámica]])</f>
        <v>9</v>
      </c>
      <c r="AF580" s="28">
        <f>+Causales[[#This Row],[Conteo Rank]]*1+Causales[[#This Row],[Conteo Rank2]]*0.5</f>
        <v>11.5</v>
      </c>
      <c r="AG580" s="28">
        <f>+Causales[[#This Row],[Conteo Rank 1+2]]*0.8+Causales[[#This Row],[Puntaje Total]]*0.2</f>
        <v>13.400000000000002</v>
      </c>
      <c r="AH580" s="28">
        <f>+_xlfn.PERCENTRANK.INC(Causales[Puntaje Ponderado],Causales[[#This Row],[Puntaje Ponderado]],3)</f>
        <v>0.79500000000000004</v>
      </c>
      <c r="AI580" s="49" t="str">
        <f>+VLOOKUP(M580,Homolgacion9[[Causal Homologada]:[Driver]],2,0)</f>
        <v>Manejo y uso insustentable de las tierras para producción agrícola</v>
      </c>
      <c r="AJ580" s="2" t="str">
        <f t="shared" si="29"/>
        <v>Alta</v>
      </c>
    </row>
    <row r="581" spans="2:36" x14ac:dyDescent="0.2">
      <c r="B581" s="1" t="s">
        <v>45</v>
      </c>
      <c r="C581" s="1" t="s">
        <v>37</v>
      </c>
      <c r="D581" s="1" t="str">
        <f>+VLOOKUP(F581,'DIV REGIONAL'!$F$4:$H$37,2,0)</f>
        <v>SUROESTE</v>
      </c>
      <c r="E581" s="1" t="str">
        <f>+VLOOKUP(F581,'DIV REGIONAL'!$F$4:$H$37,3,0)</f>
        <v>VII. EL VALLE</v>
      </c>
      <c r="F581" s="1" t="s">
        <v>223</v>
      </c>
      <c r="G581" s="2">
        <v>2</v>
      </c>
      <c r="H581" s="1" t="s">
        <v>54</v>
      </c>
      <c r="I581" s="46" t="s">
        <v>866</v>
      </c>
      <c r="J581" s="2">
        <v>8</v>
      </c>
      <c r="K581" s="1" t="s">
        <v>3</v>
      </c>
      <c r="L581" s="1" t="s">
        <v>5</v>
      </c>
      <c r="M581" s="10" t="str">
        <f>+VLOOKUP(L581,Homolgacion9[[Causal]:[Causal Homologada]],2,0)</f>
        <v>Agricultura migratoria/subsistencia</v>
      </c>
      <c r="N581" s="47" t="str">
        <f>+Causales[[#This Row],[Provincia]]&amp;Causales[[#This Row],[Dinámica]]&amp;Causales[[#This Row],[Causal Homologada]]</f>
        <v>Elías PiñaDeforestaciónAgricultura migratoria/subsistencia</v>
      </c>
      <c r="O581" s="14">
        <v>4</v>
      </c>
      <c r="P581" s="8">
        <v>4</v>
      </c>
      <c r="Q581" s="8">
        <v>3</v>
      </c>
      <c r="R581" s="8">
        <v>4</v>
      </c>
      <c r="S581" s="8">
        <v>3</v>
      </c>
      <c r="T581" s="8">
        <v>5</v>
      </c>
      <c r="U581" s="8">
        <v>5</v>
      </c>
      <c r="V581" s="8">
        <v>5</v>
      </c>
      <c r="W581" s="8"/>
      <c r="X581" s="8">
        <f t="shared" si="28"/>
        <v>33</v>
      </c>
      <c r="Y581" s="39">
        <f t="shared" si="30"/>
        <v>4.125</v>
      </c>
      <c r="Z581" s="34">
        <v>1</v>
      </c>
      <c r="AA581" s="28"/>
      <c r="AB581" s="28">
        <f>+COUNTIFS(Causales[Causal Homologada],Causales[[#This Row],[Causal Homologada]])</f>
        <v>37</v>
      </c>
      <c r="AC581" s="28"/>
      <c r="AD581" s="28">
        <f>+COUNTIFS(Causales[Causal Homologada],Causales[[#This Row],[Causal Homologada]],Causales[Ranking],1,Causales[Dinámica],Causales[[#This Row],[Dinámica]])</f>
        <v>3</v>
      </c>
      <c r="AE581" s="28">
        <f>+COUNTIFS(Causales[Causal Homologada],Causales[[#This Row],[Causal Homologada]],Causales[Ranking],2,Causales[Dinámica],Causales[[#This Row],[Dinámica]])</f>
        <v>11</v>
      </c>
      <c r="AF581" s="28">
        <f>+Causales[[#This Row],[Conteo Rank]]*1+Causales[[#This Row],[Conteo Rank2]]*0.5</f>
        <v>8.5</v>
      </c>
      <c r="AG581" s="28">
        <f>+Causales[[#This Row],[Conteo Rank 1+2]]*0.8+Causales[[#This Row],[Puntaje Total]]*0.2</f>
        <v>13.400000000000002</v>
      </c>
      <c r="AH581" s="28">
        <f>+_xlfn.PERCENTRANK.INC(Causales[Puntaje Ponderado],Causales[[#This Row],[Puntaje Ponderado]],3)</f>
        <v>0.79500000000000004</v>
      </c>
      <c r="AI581" s="49" t="str">
        <f>+VLOOKUP(M581,Homolgacion9[[Causal Homologada]:[Driver]],2,0)</f>
        <v>Manejo y uso insustentable de las tierras para producción agrícola</v>
      </c>
      <c r="AJ581" s="2" t="str">
        <f t="shared" si="29"/>
        <v>Alta</v>
      </c>
    </row>
    <row r="582" spans="2:36" x14ac:dyDescent="0.2">
      <c r="B582" s="1" t="s">
        <v>45</v>
      </c>
      <c r="C582" s="1" t="s">
        <v>37</v>
      </c>
      <c r="D582" s="1" t="str">
        <f>+VLOOKUP(F582,'DIV REGIONAL'!$F$4:$H$37,2,0)</f>
        <v>SUROESTE</v>
      </c>
      <c r="E582" s="1" t="str">
        <f>+VLOOKUP(F582,'DIV REGIONAL'!$F$4:$H$37,3,0)</f>
        <v>VII. EL VALLE</v>
      </c>
      <c r="F582" s="1" t="s">
        <v>223</v>
      </c>
      <c r="G582" s="2">
        <v>2</v>
      </c>
      <c r="H582" s="1" t="s">
        <v>54</v>
      </c>
      <c r="I582" s="46" t="s">
        <v>866</v>
      </c>
      <c r="J582" s="2">
        <v>8</v>
      </c>
      <c r="K582" s="1" t="s">
        <v>3</v>
      </c>
      <c r="L582" s="1" t="s">
        <v>6</v>
      </c>
      <c r="M582" s="10" t="str">
        <f>+VLOOKUP(L582,Homolgacion9[[Causal]:[Causal Homologada]],2,0)</f>
        <v xml:space="preserve">Tala Ilegal de Bosque Natural </v>
      </c>
      <c r="N582" s="47" t="str">
        <f>+Causales[[#This Row],[Provincia]]&amp;Causales[[#This Row],[Dinámica]]&amp;Causales[[#This Row],[Causal Homologada]]</f>
        <v xml:space="preserve">Elías PiñaDeforestaciónTala Ilegal de Bosque Natural </v>
      </c>
      <c r="O582" s="14">
        <v>2</v>
      </c>
      <c r="P582" s="8">
        <v>5</v>
      </c>
      <c r="Q582" s="8">
        <v>2</v>
      </c>
      <c r="R582" s="8">
        <v>4</v>
      </c>
      <c r="S582" s="8">
        <v>4</v>
      </c>
      <c r="T582" s="8">
        <v>4</v>
      </c>
      <c r="U582" s="8">
        <v>4</v>
      </c>
      <c r="V582" s="8">
        <v>4</v>
      </c>
      <c r="W582" s="8"/>
      <c r="X582" s="8">
        <f t="shared" si="28"/>
        <v>29</v>
      </c>
      <c r="Y582" s="39">
        <f t="shared" si="30"/>
        <v>3.625</v>
      </c>
      <c r="Z582" s="34">
        <v>3</v>
      </c>
      <c r="AA582" s="28"/>
      <c r="AB582" s="28">
        <f>+COUNTIFS(Causales[Causal Homologada],Causales[[#This Row],[Causal Homologada]])</f>
        <v>34</v>
      </c>
      <c r="AC582" s="28"/>
      <c r="AD582" s="28">
        <f>+COUNTIFS(Causales[Causal Homologada],Causales[[#This Row],[Causal Homologada]],Causales[Ranking],1,Causales[Dinámica],Causales[[#This Row],[Dinámica]])</f>
        <v>10</v>
      </c>
      <c r="AE582" s="28">
        <f>+COUNTIFS(Causales[Causal Homologada],Causales[[#This Row],[Causal Homologada]],Causales[Ranking],2,Causales[Dinámica],Causales[[#This Row],[Dinámica]])</f>
        <v>3</v>
      </c>
      <c r="AF582" s="28">
        <f>+Causales[[#This Row],[Conteo Rank]]*1+Causales[[#This Row],[Conteo Rank2]]*0.5</f>
        <v>11.5</v>
      </c>
      <c r="AG582" s="28">
        <f>+Causales[[#This Row],[Conteo Rank 1+2]]*0.8+Causales[[#This Row],[Puntaje Total]]*0.2</f>
        <v>15.000000000000002</v>
      </c>
      <c r="AH582" s="28">
        <f>+_xlfn.PERCENTRANK.INC(Causales[Puntaje Ponderado],Causales[[#This Row],[Puntaje Ponderado]],3)</f>
        <v>0.92900000000000005</v>
      </c>
      <c r="AI582" s="49" t="str">
        <f>+VLOOKUP(M582,Homolgacion9[[Causal Homologada]:[Driver]],2,0)</f>
        <v>Manejo y uso insustentable de las tierras forestales</v>
      </c>
      <c r="AJ582" s="2" t="str">
        <f t="shared" si="29"/>
        <v>Muy Alta</v>
      </c>
    </row>
    <row r="583" spans="2:36" x14ac:dyDescent="0.2">
      <c r="B583" s="1" t="s">
        <v>45</v>
      </c>
      <c r="C583" s="1" t="s">
        <v>37</v>
      </c>
      <c r="D583" s="1" t="str">
        <f>+VLOOKUP(F583,'DIV REGIONAL'!$F$4:$H$37,2,0)</f>
        <v>SUROESTE</v>
      </c>
      <c r="E583" s="1" t="str">
        <f>+VLOOKUP(F583,'DIV REGIONAL'!$F$4:$H$37,3,0)</f>
        <v>VII. EL VALLE</v>
      </c>
      <c r="F583" s="1" t="s">
        <v>223</v>
      </c>
      <c r="G583" s="2">
        <v>2</v>
      </c>
      <c r="H583" s="1" t="s">
        <v>54</v>
      </c>
      <c r="I583" s="46" t="s">
        <v>866</v>
      </c>
      <c r="J583" s="2">
        <v>8</v>
      </c>
      <c r="K583" s="1" t="s">
        <v>3</v>
      </c>
      <c r="L583" s="1" t="s">
        <v>7</v>
      </c>
      <c r="M583" s="10" t="str">
        <f>+VLOOKUP(L583,Homolgacion9[[Causal]:[Causal Homologada]],2,0)</f>
        <v>Infraestructura</v>
      </c>
      <c r="N583" s="47" t="str">
        <f>+Causales[[#This Row],[Provincia]]&amp;Causales[[#This Row],[Dinámica]]&amp;Causales[[#This Row],[Causal Homologada]]</f>
        <v>Elías PiñaDeforestaciónInfraestructura</v>
      </c>
      <c r="O583" s="14">
        <v>1</v>
      </c>
      <c r="P583" s="8">
        <v>1</v>
      </c>
      <c r="Q583" s="8">
        <v>1</v>
      </c>
      <c r="R583" s="8">
        <v>1</v>
      </c>
      <c r="S583" s="8">
        <v>1</v>
      </c>
      <c r="T583" s="8">
        <v>1</v>
      </c>
      <c r="U583" s="8">
        <v>1</v>
      </c>
      <c r="V583" s="8">
        <v>1</v>
      </c>
      <c r="W583" s="8"/>
      <c r="X583" s="8">
        <f t="shared" si="28"/>
        <v>8</v>
      </c>
      <c r="Y583" s="39">
        <f t="shared" si="30"/>
        <v>1</v>
      </c>
      <c r="Z583" s="34">
        <v>5</v>
      </c>
      <c r="AA583" s="28"/>
      <c r="AB583" s="28">
        <f>+COUNTIFS(Causales[Causal Homologada],Causales[[#This Row],[Causal Homologada]])</f>
        <v>27</v>
      </c>
      <c r="AC583" s="28"/>
      <c r="AD583" s="28">
        <f>+COUNTIFS(Causales[Causal Homologada],Causales[[#This Row],[Causal Homologada]],Causales[Ranking],1,Causales[Dinámica],Causales[[#This Row],[Dinámica]])</f>
        <v>0</v>
      </c>
      <c r="AE583" s="28">
        <f>+COUNTIFS(Causales[Causal Homologada],Causales[[#This Row],[Causal Homologada]],Causales[Ranking],2,Causales[Dinámica],Causales[[#This Row],[Dinámica]])</f>
        <v>1</v>
      </c>
      <c r="AF583" s="28">
        <f>+Causales[[#This Row],[Conteo Rank]]*1+Causales[[#This Row],[Conteo Rank2]]*0.5</f>
        <v>0.5</v>
      </c>
      <c r="AG583" s="28">
        <f>+Causales[[#This Row],[Conteo Rank 1+2]]*0.8+Causales[[#This Row],[Puntaje Total]]*0.2</f>
        <v>2</v>
      </c>
      <c r="AH583" s="28">
        <f>+_xlfn.PERCENTRANK.INC(Causales[Puntaje Ponderado],Causales[[#This Row],[Puntaje Ponderado]],3)</f>
        <v>2.5999999999999999E-2</v>
      </c>
      <c r="AI583" s="49" t="str">
        <f>+VLOOKUP(M583,Homolgacion9[[Causal Homologada]:[Driver]],2,0)</f>
        <v>Expansión de infraestructura productiva de tipo urbana, vial e industrial</v>
      </c>
      <c r="AJ583" s="2" t="str">
        <f t="shared" si="29"/>
        <v>Muy Baja</v>
      </c>
    </row>
    <row r="584" spans="2:36" x14ac:dyDescent="0.2">
      <c r="B584" s="1" t="s">
        <v>45</v>
      </c>
      <c r="C584" s="1" t="s">
        <v>37</v>
      </c>
      <c r="D584" s="1" t="str">
        <f>+VLOOKUP(F584,'DIV REGIONAL'!$F$4:$H$37,2,0)</f>
        <v>SUROESTE</v>
      </c>
      <c r="E584" s="1" t="str">
        <f>+VLOOKUP(F584,'DIV REGIONAL'!$F$4:$H$37,3,0)</f>
        <v>VII. EL VALLE</v>
      </c>
      <c r="F584" s="1" t="s">
        <v>223</v>
      </c>
      <c r="G584" s="2">
        <v>2</v>
      </c>
      <c r="H584" s="1" t="s">
        <v>54</v>
      </c>
      <c r="I584" s="46" t="s">
        <v>866</v>
      </c>
      <c r="J584" s="2">
        <v>8</v>
      </c>
      <c r="K584" s="1" t="s">
        <v>3</v>
      </c>
      <c r="L584" s="1" t="s">
        <v>60</v>
      </c>
      <c r="M584" s="10" t="str">
        <f>+VLOOKUP(L584,Homolgacion9[[Causal]:[Causal Homologada]],2,0)</f>
        <v>Ganadería Comercial</v>
      </c>
      <c r="N584" s="47" t="str">
        <f>+Causales[[#This Row],[Provincia]]&amp;Causales[[#This Row],[Dinámica]]&amp;Causales[[#This Row],[Causal Homologada]]</f>
        <v>Elías PiñaDeforestaciónGanadería Comercial</v>
      </c>
      <c r="O584" s="14">
        <v>3</v>
      </c>
      <c r="P584" s="8">
        <v>4</v>
      </c>
      <c r="Q584" s="8">
        <v>3</v>
      </c>
      <c r="R584" s="8">
        <v>3</v>
      </c>
      <c r="S584" s="8">
        <v>2</v>
      </c>
      <c r="T584" s="8">
        <v>2</v>
      </c>
      <c r="U584" s="8">
        <v>2</v>
      </c>
      <c r="V584" s="8">
        <v>2</v>
      </c>
      <c r="W584" s="8"/>
      <c r="X584" s="8">
        <f t="shared" ref="X584:X618" si="31">IF(SUM(O584:W584)=0,"",SUM(O584:W584))</f>
        <v>21</v>
      </c>
      <c r="Y584" s="39">
        <f t="shared" si="30"/>
        <v>2.625</v>
      </c>
      <c r="Z584" s="34">
        <v>4</v>
      </c>
      <c r="AA584" s="28"/>
      <c r="AB584" s="28">
        <f>+COUNTIFS(Causales[Causal Homologada],Causales[[#This Row],[Causal Homologada]])</f>
        <v>28</v>
      </c>
      <c r="AC584" s="28"/>
      <c r="AD584" s="28">
        <f>+COUNTIFS(Causales[Causal Homologada],Causales[[#This Row],[Causal Homologada]],Causales[Ranking],1,Causales[Dinámica],Causales[[#This Row],[Dinámica]])</f>
        <v>11</v>
      </c>
      <c r="AE584" s="28">
        <f>+COUNTIFS(Causales[Causal Homologada],Causales[[#This Row],[Causal Homologada]],Causales[Ranking],2,Causales[Dinámica],Causales[[#This Row],[Dinámica]])</f>
        <v>3</v>
      </c>
      <c r="AF584" s="28">
        <f>+Causales[[#This Row],[Conteo Rank]]*1+Causales[[#This Row],[Conteo Rank2]]*0.5</f>
        <v>12.5</v>
      </c>
      <c r="AG584" s="28">
        <f>+Causales[[#This Row],[Conteo Rank 1+2]]*0.8+Causales[[#This Row],[Puntaje Total]]*0.2</f>
        <v>14.2</v>
      </c>
      <c r="AH584" s="28">
        <f>+_xlfn.PERCENTRANK.INC(Causales[Puntaje Ponderado],Causales[[#This Row],[Puntaje Ponderado]],3)</f>
        <v>0.84499999999999997</v>
      </c>
      <c r="AI584" s="49" t="str">
        <f>+VLOOKUP(M584,Homolgacion9[[Causal Homologada]:[Driver]],2,0)</f>
        <v>Manejo y uso insustentable de las tierras para producción ganadera</v>
      </c>
      <c r="AJ584" s="2" t="str">
        <f t="shared" si="29"/>
        <v>Muy Alta</v>
      </c>
    </row>
    <row r="585" spans="2:36" x14ac:dyDescent="0.2">
      <c r="B585" s="1" t="s">
        <v>45</v>
      </c>
      <c r="C585" s="1" t="s">
        <v>37</v>
      </c>
      <c r="D585" s="1" t="str">
        <f>+VLOOKUP(F585,'DIV REGIONAL'!$F$4:$H$37,2,0)</f>
        <v>SUROESTE</v>
      </c>
      <c r="E585" s="1" t="str">
        <f>+VLOOKUP(F585,'DIV REGIONAL'!$F$4:$H$37,3,0)</f>
        <v>VII. EL VALLE</v>
      </c>
      <c r="F585" s="1" t="s">
        <v>223</v>
      </c>
      <c r="G585" s="2">
        <v>2</v>
      </c>
      <c r="H585" s="1" t="s">
        <v>54</v>
      </c>
      <c r="I585" s="46" t="s">
        <v>866</v>
      </c>
      <c r="J585" s="2">
        <v>8</v>
      </c>
      <c r="K585" s="1" t="s">
        <v>15</v>
      </c>
      <c r="L585" s="1" t="s">
        <v>165</v>
      </c>
      <c r="M585" s="10" t="str">
        <f>+VLOOKUP(L585,Homolgacion9[[Causal]:[Causal Homologada]],2,0)</f>
        <v>Dinámica Migratoria</v>
      </c>
      <c r="N585" s="47" t="str">
        <f>+Causales[[#This Row],[Provincia]]&amp;Causales[[#This Row],[Dinámica]]&amp;Causales[[#This Row],[Causal Homologada]]</f>
        <v>Elías PiñaCausas IndirectasDinámica Migratoria</v>
      </c>
      <c r="O585" s="14">
        <v>5</v>
      </c>
      <c r="P585" s="8">
        <v>3</v>
      </c>
      <c r="Q585" s="8">
        <v>5</v>
      </c>
      <c r="R585" s="8">
        <v>5</v>
      </c>
      <c r="S585" s="8">
        <v>5</v>
      </c>
      <c r="T585" s="8">
        <v>3</v>
      </c>
      <c r="U585" s="8">
        <v>3</v>
      </c>
      <c r="V585" s="8">
        <v>1</v>
      </c>
      <c r="W585" s="8"/>
      <c r="X585" s="8">
        <f t="shared" si="31"/>
        <v>30</v>
      </c>
      <c r="Y585" s="39">
        <f t="shared" si="30"/>
        <v>3.75</v>
      </c>
      <c r="Z585" s="34">
        <v>2</v>
      </c>
      <c r="AA585" s="28"/>
      <c r="AB585" s="28">
        <f>+COUNTIFS(Causales[Causal Homologada],Causales[[#This Row],[Causal Homologada]])</f>
        <v>21</v>
      </c>
      <c r="AC585" s="28"/>
      <c r="AD585" s="28">
        <f>+COUNTIFS(Causales[Causal Homologada],Causales[[#This Row],[Causal Homologada]],Causales[Ranking],1,Causales[Dinámica],Causales[[#This Row],[Dinámica]])</f>
        <v>6</v>
      </c>
      <c r="AE585" s="28">
        <f>+COUNTIFS(Causales[Causal Homologada],Causales[[#This Row],[Causal Homologada]],Causales[Ranking],2,Causales[Dinámica],Causales[[#This Row],[Dinámica]])</f>
        <v>3</v>
      </c>
      <c r="AF585" s="28">
        <f>+Causales[[#This Row],[Conteo Rank]]*1+Causales[[#This Row],[Conteo Rank2]]*0.5</f>
        <v>7.5</v>
      </c>
      <c r="AG585" s="28">
        <f>+Causales[[#This Row],[Conteo Rank 1+2]]*0.8+Causales[[#This Row],[Puntaje Total]]*0.2</f>
        <v>12</v>
      </c>
      <c r="AH585" s="28">
        <f>+_xlfn.PERCENTRANK.INC(Causales[Puntaje Ponderado],Causales[[#This Row],[Puntaje Ponderado]],3)</f>
        <v>0.621</v>
      </c>
      <c r="AI585" s="49" t="str">
        <f>+VLOOKUP(M585,Homolgacion9[[Causal Homologada]:[Driver]],2,0)</f>
        <v>Insidencia sobre los Recursos Forestales debido a la elevada migración ilegal de origen internacional</v>
      </c>
      <c r="AJ585" s="2" t="str">
        <f t="shared" ref="AJ585:AJ618" si="32">+IF(AH585&lt;=$AO$12,$AM$12,IF(AH585&lt;=$AO$11,$AM$11,IF(AH585&lt;=$AO$10,$AM$10,IF(AH585&lt;=$AO$9,$AM$9,$AM$8))))</f>
        <v>Alta</v>
      </c>
    </row>
    <row r="586" spans="2:36" x14ac:dyDescent="0.2">
      <c r="B586" s="1" t="s">
        <v>45</v>
      </c>
      <c r="C586" s="1" t="s">
        <v>37</v>
      </c>
      <c r="D586" s="1" t="str">
        <f>+VLOOKUP(F586,'DIV REGIONAL'!$F$4:$H$37,2,0)</f>
        <v>SUROESTE</v>
      </c>
      <c r="E586" s="1" t="str">
        <f>+VLOOKUP(F586,'DIV REGIONAL'!$F$4:$H$37,3,0)</f>
        <v>VII. EL VALLE</v>
      </c>
      <c r="F586" s="1" t="s">
        <v>223</v>
      </c>
      <c r="G586" s="2">
        <v>2</v>
      </c>
      <c r="H586" s="1" t="s">
        <v>54</v>
      </c>
      <c r="I586" s="46" t="s">
        <v>866</v>
      </c>
      <c r="J586" s="2">
        <v>8</v>
      </c>
      <c r="K586" s="1" t="s">
        <v>10</v>
      </c>
      <c r="L586" s="1" t="s">
        <v>14</v>
      </c>
      <c r="M586" s="10" t="str">
        <f>+VLOOKUP(L586,Homolgacion9[[Causal]:[Causal Homologada]],2,0)</f>
        <v>Planes de Manejo mal gestionados/mal ejecutados</v>
      </c>
      <c r="N586" s="47" t="str">
        <f>+Causales[[#This Row],[Provincia]]&amp;Causales[[#This Row],[Dinámica]]&amp;Causales[[#This Row],[Causal Homologada]]</f>
        <v>Elías PiñaDegradaciónPlanes de Manejo mal gestionados/mal ejecutados</v>
      </c>
      <c r="O586" s="14">
        <v>2</v>
      </c>
      <c r="P586" s="8">
        <v>4</v>
      </c>
      <c r="Q586" s="8">
        <v>2</v>
      </c>
      <c r="R586" s="8">
        <v>2</v>
      </c>
      <c r="S586" s="8">
        <v>1</v>
      </c>
      <c r="T586" s="8">
        <v>3</v>
      </c>
      <c r="U586" s="8">
        <v>3</v>
      </c>
      <c r="V586" s="8">
        <v>3</v>
      </c>
      <c r="W586" s="8"/>
      <c r="X586" s="8">
        <f t="shared" si="31"/>
        <v>20</v>
      </c>
      <c r="Y586" s="39">
        <f t="shared" si="30"/>
        <v>2.5</v>
      </c>
      <c r="Z586" s="34">
        <v>4</v>
      </c>
      <c r="AA586" s="28"/>
      <c r="AB586" s="28">
        <f>+COUNTIFS(Causales[Causal Homologada],Causales[[#This Row],[Causal Homologada]])</f>
        <v>33</v>
      </c>
      <c r="AC586" s="28"/>
      <c r="AD586" s="28">
        <f>+COUNTIFS(Causales[Causal Homologada],Causales[[#This Row],[Causal Homologada]],Causales[Ranking],1,Causales[Dinámica],Causales[[#This Row],[Dinámica]])</f>
        <v>9</v>
      </c>
      <c r="AE586" s="28">
        <f>+COUNTIFS(Causales[Causal Homologada],Causales[[#This Row],[Causal Homologada]],Causales[Ranking],2,Causales[Dinámica],Causales[[#This Row],[Dinámica]])</f>
        <v>4</v>
      </c>
      <c r="AF586" s="28">
        <f>+Causales[[#This Row],[Conteo Rank]]*1+Causales[[#This Row],[Conteo Rank2]]*0.5</f>
        <v>11</v>
      </c>
      <c r="AG586" s="28">
        <f>+Causales[[#This Row],[Conteo Rank 1+2]]*0.8+Causales[[#This Row],[Puntaje Total]]*0.2</f>
        <v>12.8</v>
      </c>
      <c r="AH586" s="28">
        <f>+_xlfn.PERCENTRANK.INC(Causales[Puntaje Ponderado],Causales[[#This Row],[Puntaje Ponderado]],3)</f>
        <v>0.69299999999999995</v>
      </c>
      <c r="AI586" s="49" t="str">
        <f>+VLOOKUP(M586,Homolgacion9[[Causal Homologada]:[Driver]],2,0)</f>
        <v>Manejo y uso insustentable de las tierras forestales</v>
      </c>
      <c r="AJ586" s="2" t="str">
        <f t="shared" si="32"/>
        <v>Alta</v>
      </c>
    </row>
    <row r="587" spans="2:36" x14ac:dyDescent="0.2">
      <c r="B587" s="1" t="s">
        <v>45</v>
      </c>
      <c r="C587" s="1" t="s">
        <v>37</v>
      </c>
      <c r="D587" s="1" t="str">
        <f>+VLOOKUP(F587,'DIV REGIONAL'!$F$4:$H$37,2,0)</f>
        <v>SUROESTE</v>
      </c>
      <c r="E587" s="1" t="str">
        <f>+VLOOKUP(F587,'DIV REGIONAL'!$F$4:$H$37,3,0)</f>
        <v>VII. EL VALLE</v>
      </c>
      <c r="F587" s="1" t="s">
        <v>223</v>
      </c>
      <c r="G587" s="2">
        <v>2</v>
      </c>
      <c r="H587" s="1" t="s">
        <v>54</v>
      </c>
      <c r="I587" s="46" t="s">
        <v>866</v>
      </c>
      <c r="J587" s="2">
        <v>8</v>
      </c>
      <c r="K587" s="1" t="s">
        <v>10</v>
      </c>
      <c r="L587" s="1" t="s">
        <v>11</v>
      </c>
      <c r="M587" s="10" t="str">
        <f>+VLOOKUP(L587,Homolgacion9[[Causal]:[Causal Homologada]],2,0)</f>
        <v>Incendios Mediana y Baja Intensidad</v>
      </c>
      <c r="N587" s="47" t="str">
        <f>+Causales[[#This Row],[Provincia]]&amp;Causales[[#This Row],[Dinámica]]&amp;Causales[[#This Row],[Causal Homologada]]</f>
        <v>Elías PiñaDegradaciónIncendios Mediana y Baja Intensidad</v>
      </c>
      <c r="O587" s="14">
        <v>1</v>
      </c>
      <c r="P587" s="8">
        <v>4</v>
      </c>
      <c r="Q587" s="8">
        <v>4</v>
      </c>
      <c r="R587" s="8">
        <v>2</v>
      </c>
      <c r="S587" s="8">
        <v>5</v>
      </c>
      <c r="T587" s="8">
        <v>3</v>
      </c>
      <c r="U587" s="8">
        <v>3</v>
      </c>
      <c r="V587" s="8">
        <v>3</v>
      </c>
      <c r="W587" s="8"/>
      <c r="X587" s="8">
        <f t="shared" si="31"/>
        <v>25</v>
      </c>
      <c r="Y587" s="39">
        <f t="shared" si="30"/>
        <v>3.125</v>
      </c>
      <c r="Z587" s="34">
        <v>3</v>
      </c>
      <c r="AA587" s="28"/>
      <c r="AB587" s="28">
        <f>+COUNTIFS(Causales[Causal Homologada],Causales[[#This Row],[Causal Homologada]])</f>
        <v>30</v>
      </c>
      <c r="AC587" s="28"/>
      <c r="AD587" s="28">
        <f>+COUNTIFS(Causales[Causal Homologada],Causales[[#This Row],[Causal Homologada]],Causales[Ranking],1,Causales[Dinámica],Causales[[#This Row],[Dinámica]])</f>
        <v>1</v>
      </c>
      <c r="AE587" s="28">
        <f>+COUNTIFS(Causales[Causal Homologada],Causales[[#This Row],[Causal Homologada]],Causales[Ranking],2,Causales[Dinámica],Causales[[#This Row],[Dinámica]])</f>
        <v>7</v>
      </c>
      <c r="AF587" s="28">
        <f>+Causales[[#This Row],[Conteo Rank]]*1+Causales[[#This Row],[Conteo Rank2]]*0.5</f>
        <v>4.5</v>
      </c>
      <c r="AG587" s="28">
        <f>+Causales[[#This Row],[Conteo Rank 1+2]]*0.8+Causales[[#This Row],[Puntaje Total]]*0.2</f>
        <v>8.6</v>
      </c>
      <c r="AH587" s="28">
        <f>+_xlfn.PERCENTRANK.INC(Causales[Puntaje Ponderado],Causales[[#This Row],[Puntaje Ponderado]],3)</f>
        <v>0.38600000000000001</v>
      </c>
      <c r="AI587" s="49" t="str">
        <f>+VLOOKUP(M587,Homolgacion9[[Causal Homologada]:[Driver]],2,0)</f>
        <v>Incendios Forestales</v>
      </c>
      <c r="AJ587" s="2" t="str">
        <f t="shared" si="32"/>
        <v>Baja</v>
      </c>
    </row>
    <row r="588" spans="2:36" x14ac:dyDescent="0.2">
      <c r="B588" s="1" t="s">
        <v>45</v>
      </c>
      <c r="C588" s="1" t="s">
        <v>37</v>
      </c>
      <c r="D588" s="1" t="str">
        <f>+VLOOKUP(F588,'DIV REGIONAL'!$F$4:$H$37,2,0)</f>
        <v>SUROESTE</v>
      </c>
      <c r="E588" s="1" t="str">
        <f>+VLOOKUP(F588,'DIV REGIONAL'!$F$4:$H$37,3,0)</f>
        <v>VII. EL VALLE</v>
      </c>
      <c r="F588" s="1" t="s">
        <v>223</v>
      </c>
      <c r="G588" s="2">
        <v>2</v>
      </c>
      <c r="H588" s="1" t="s">
        <v>54</v>
      </c>
      <c r="I588" s="46" t="s">
        <v>866</v>
      </c>
      <c r="J588" s="2">
        <v>8</v>
      </c>
      <c r="K588" s="1" t="s">
        <v>10</v>
      </c>
      <c r="L588" s="1" t="s">
        <v>12</v>
      </c>
      <c r="M588" s="10" t="str">
        <f>+VLOOKUP(L588,Homolgacion9[[Causal]:[Causal Homologada]],2,0)</f>
        <v>Pastoreo de ganado en bosques</v>
      </c>
      <c r="N588" s="47" t="str">
        <f>+Causales[[#This Row],[Provincia]]&amp;Causales[[#This Row],[Dinámica]]&amp;Causales[[#This Row],[Causal Homologada]]</f>
        <v>Elías PiñaDegradaciónPastoreo de ganado en bosques</v>
      </c>
      <c r="O588" s="14">
        <v>1</v>
      </c>
      <c r="P588" s="8">
        <v>2</v>
      </c>
      <c r="Q588" s="8">
        <v>5</v>
      </c>
      <c r="R588" s="8">
        <v>1</v>
      </c>
      <c r="S588" s="8">
        <v>5</v>
      </c>
      <c r="T588" s="8">
        <v>4</v>
      </c>
      <c r="U588" s="8">
        <v>4</v>
      </c>
      <c r="V588" s="8">
        <v>4</v>
      </c>
      <c r="W588" s="8"/>
      <c r="X588" s="8">
        <f t="shared" si="31"/>
        <v>26</v>
      </c>
      <c r="Y588" s="39">
        <f t="shared" si="30"/>
        <v>3.25</v>
      </c>
      <c r="Z588" s="34">
        <v>2</v>
      </c>
      <c r="AA588" s="28"/>
      <c r="AB588" s="28">
        <f>+COUNTIFS(Causales[Causal Homologada],Causales[[#This Row],[Causal Homologada]])</f>
        <v>29</v>
      </c>
      <c r="AC588" s="28"/>
      <c r="AD588" s="28">
        <f>+COUNTIFS(Causales[Causal Homologada],Causales[[#This Row],[Causal Homologada]],Causales[Ranking],1,Causales[Dinámica],Causales[[#This Row],[Dinámica]])</f>
        <v>11</v>
      </c>
      <c r="AE588" s="28">
        <f>+COUNTIFS(Causales[Causal Homologada],Causales[[#This Row],[Causal Homologada]],Causales[Ranking],2,Causales[Dinámica],Causales[[#This Row],[Dinámica]])</f>
        <v>8</v>
      </c>
      <c r="AF588" s="28">
        <f>+Causales[[#This Row],[Conteo Rank]]*1+Causales[[#This Row],[Conteo Rank2]]*0.5</f>
        <v>15</v>
      </c>
      <c r="AG588" s="28">
        <f>+Causales[[#This Row],[Conteo Rank 1+2]]*0.8+Causales[[#This Row],[Puntaje Total]]*0.2</f>
        <v>17.2</v>
      </c>
      <c r="AH588" s="28">
        <f>+_xlfn.PERCENTRANK.INC(Causales[Puntaje Ponderado],Causales[[#This Row],[Puntaje Ponderado]],3)</f>
        <v>0.98799999999999999</v>
      </c>
      <c r="AI588" s="49" t="str">
        <f>+VLOOKUP(M588,Homolgacion9[[Causal Homologada]:[Driver]],2,0)</f>
        <v>Manejo y uso insustentable de las tierras para producción ganadera</v>
      </c>
      <c r="AJ588" s="2" t="str">
        <f t="shared" si="32"/>
        <v>Muy Alta</v>
      </c>
    </row>
    <row r="589" spans="2:36" x14ac:dyDescent="0.2">
      <c r="B589" s="1" t="s">
        <v>45</v>
      </c>
      <c r="C589" s="1" t="s">
        <v>37</v>
      </c>
      <c r="D589" s="1" t="str">
        <f>+VLOOKUP(F589,'DIV REGIONAL'!$F$4:$H$37,2,0)</f>
        <v>SUROESTE</v>
      </c>
      <c r="E589" s="1" t="str">
        <f>+VLOOKUP(F589,'DIV REGIONAL'!$F$4:$H$37,3,0)</f>
        <v>VII. EL VALLE</v>
      </c>
      <c r="F589" s="1" t="s">
        <v>223</v>
      </c>
      <c r="G589" s="2">
        <v>2</v>
      </c>
      <c r="H589" s="1" t="s">
        <v>54</v>
      </c>
      <c r="I589" s="46" t="s">
        <v>866</v>
      </c>
      <c r="J589" s="2">
        <v>8</v>
      </c>
      <c r="K589" s="1" t="s">
        <v>10</v>
      </c>
      <c r="L589" s="1" t="s">
        <v>13</v>
      </c>
      <c r="M589" s="10" t="str">
        <f>+VLOOKUP(L589,Homolgacion9[[Causal]:[Causal Homologada]],2,0)</f>
        <v>Extracción de Madera Leña/Carbón</v>
      </c>
      <c r="N589" s="47" t="str">
        <f>+Causales[[#This Row],[Provincia]]&amp;Causales[[#This Row],[Dinámica]]&amp;Causales[[#This Row],[Causal Homologada]]</f>
        <v>Elías PiñaDegradaciónExtracción de Madera Leña/Carbón</v>
      </c>
      <c r="O589" s="14">
        <v>2</v>
      </c>
      <c r="P589" s="8">
        <v>1</v>
      </c>
      <c r="Q589" s="8">
        <v>4</v>
      </c>
      <c r="R589" s="8">
        <v>4</v>
      </c>
      <c r="S589" s="8">
        <v>5</v>
      </c>
      <c r="T589" s="8">
        <v>5</v>
      </c>
      <c r="U589" s="8">
        <v>5</v>
      </c>
      <c r="V589" s="8">
        <v>5</v>
      </c>
      <c r="W589" s="8"/>
      <c r="X589" s="8">
        <f t="shared" si="31"/>
        <v>31</v>
      </c>
      <c r="Y589" s="39">
        <f t="shared" si="30"/>
        <v>3.875</v>
      </c>
      <c r="Z589" s="34">
        <v>1</v>
      </c>
      <c r="AA589" s="28"/>
      <c r="AB589" s="28">
        <f>+COUNTIFS(Causales[Causal Homologada],Causales[[#This Row],[Causal Homologada]])</f>
        <v>31</v>
      </c>
      <c r="AC589" s="28"/>
      <c r="AD589" s="28">
        <f>+COUNTIFS(Causales[Causal Homologada],Causales[[#This Row],[Causal Homologada]],Causales[Ranking],1,Causales[Dinámica],Causales[[#This Row],[Dinámica]])</f>
        <v>10</v>
      </c>
      <c r="AE589" s="28">
        <f>+COUNTIFS(Causales[Causal Homologada],Causales[[#This Row],[Causal Homologada]],Causales[Ranking],2,Causales[Dinámica],Causales[[#This Row],[Dinámica]])</f>
        <v>9</v>
      </c>
      <c r="AF589" s="28">
        <f>+Causales[[#This Row],[Conteo Rank]]*1+Causales[[#This Row],[Conteo Rank2]]*0.5</f>
        <v>14.5</v>
      </c>
      <c r="AG589" s="28">
        <f>+Causales[[#This Row],[Conteo Rank 1+2]]*0.8+Causales[[#This Row],[Puntaje Total]]*0.2</f>
        <v>17.8</v>
      </c>
      <c r="AH589" s="28">
        <f>+_xlfn.PERCENTRANK.INC(Causales[Puntaje Ponderado],Causales[[#This Row],[Puntaje Ponderado]],3)</f>
        <v>0.995</v>
      </c>
      <c r="AI589" s="49" t="str">
        <f>+VLOOKUP(M589,Homolgacion9[[Causal Homologada]:[Driver]],2,0)</f>
        <v>Manejo y uso insustentable de las tierras forestales</v>
      </c>
      <c r="AJ589" s="2" t="str">
        <f t="shared" si="32"/>
        <v>Muy Alta</v>
      </c>
    </row>
    <row r="590" spans="2:36" x14ac:dyDescent="0.2">
      <c r="B590" s="1" t="s">
        <v>45</v>
      </c>
      <c r="C590" s="1" t="s">
        <v>37</v>
      </c>
      <c r="D590" s="1" t="str">
        <f>+VLOOKUP(F590,'DIV REGIONAL'!$F$4:$H$37,2,0)</f>
        <v>SUROESTE</v>
      </c>
      <c r="E590" s="1" t="str">
        <f>+VLOOKUP(F590,'DIV REGIONAL'!$F$4:$H$37,3,0)</f>
        <v>VII. EL VALLE</v>
      </c>
      <c r="F590" s="1" t="s">
        <v>223</v>
      </c>
      <c r="G590" s="2">
        <v>2</v>
      </c>
      <c r="H590" s="1" t="s">
        <v>54</v>
      </c>
      <c r="I590" s="46" t="s">
        <v>866</v>
      </c>
      <c r="J590" s="2">
        <v>8</v>
      </c>
      <c r="K590" s="1" t="s">
        <v>15</v>
      </c>
      <c r="L590" s="1" t="s">
        <v>16</v>
      </c>
      <c r="M590" s="10" t="str">
        <f>+VLOOKUP(L590,Homolgacion9[[Causal]:[Causal Homologada]],2,0)</f>
        <v>Debilidad en la Institucionalidad Forestal</v>
      </c>
      <c r="N590" s="47" t="str">
        <f>+Causales[[#This Row],[Provincia]]&amp;Causales[[#This Row],[Dinámica]]&amp;Causales[[#This Row],[Causal Homologada]]</f>
        <v>Elías PiñaCausas IndirectasDebilidad en la Institucionalidad Forestal</v>
      </c>
      <c r="O590" s="14">
        <v>5</v>
      </c>
      <c r="P590" s="8">
        <v>5</v>
      </c>
      <c r="Q590" s="8">
        <v>5</v>
      </c>
      <c r="R590" s="8">
        <v>5</v>
      </c>
      <c r="S590" s="8">
        <v>4</v>
      </c>
      <c r="T590" s="8">
        <v>4</v>
      </c>
      <c r="U590" s="8">
        <v>4</v>
      </c>
      <c r="V590" s="8">
        <v>4</v>
      </c>
      <c r="W590" s="8"/>
      <c r="X590" s="8">
        <f t="shared" si="31"/>
        <v>36</v>
      </c>
      <c r="Y590" s="39">
        <f t="shared" si="30"/>
        <v>4.5</v>
      </c>
      <c r="Z590" s="35">
        <v>1</v>
      </c>
      <c r="AA590" s="28"/>
      <c r="AB590" s="28">
        <f>+COUNTIFS(Causales[Causal Homologada],Causales[[#This Row],[Causal Homologada]])</f>
        <v>37</v>
      </c>
      <c r="AC590" s="28"/>
      <c r="AD590" s="28">
        <f>+COUNTIFS(Causales[Causal Homologada],Causales[[#This Row],[Causal Homologada]],Causales[Ranking],1,Causales[Dinámica],Causales[[#This Row],[Dinámica]])</f>
        <v>8</v>
      </c>
      <c r="AE590" s="28">
        <f>+COUNTIFS(Causales[Causal Homologada],Causales[[#This Row],[Causal Homologada]],Causales[Ranking],2,Causales[Dinámica],Causales[[#This Row],[Dinámica]])</f>
        <v>4</v>
      </c>
      <c r="AF590" s="28">
        <f>+Causales[[#This Row],[Conteo Rank]]*1+Causales[[#This Row],[Conteo Rank2]]*0.5</f>
        <v>10</v>
      </c>
      <c r="AG590" s="28">
        <f>+Causales[[#This Row],[Conteo Rank 1+2]]*0.8+Causales[[#This Row],[Puntaje Total]]*0.2</f>
        <v>15.2</v>
      </c>
      <c r="AH590" s="28">
        <f>+_xlfn.PERCENTRANK.INC(Causales[Puntaje Ponderado],Causales[[#This Row],[Puntaje Ponderado]],3)</f>
        <v>0.94</v>
      </c>
      <c r="AI590" s="49" t="str">
        <f>+VLOOKUP(M590,Homolgacion9[[Causal Homologada]:[Driver]],2,0)</f>
        <v>Debilidad institucional para la gestión forestal y ausencia de ley sectorial forestal y otras leyes asociadas a la gestión del sector</v>
      </c>
      <c r="AJ590" s="2" t="str">
        <f t="shared" si="32"/>
        <v>Muy Alta</v>
      </c>
    </row>
    <row r="591" spans="2:36" x14ac:dyDescent="0.2">
      <c r="B591" s="1" t="s">
        <v>45</v>
      </c>
      <c r="C591" s="1" t="s">
        <v>37</v>
      </c>
      <c r="D591" s="1" t="str">
        <f>+VLOOKUP(F591,'DIV REGIONAL'!$F$4:$H$37,2,0)</f>
        <v>SUROESTE</v>
      </c>
      <c r="E591" s="1" t="str">
        <f>+VLOOKUP(F591,'DIV REGIONAL'!$F$4:$H$37,3,0)</f>
        <v>VII. EL VALLE</v>
      </c>
      <c r="F591" s="1" t="s">
        <v>223</v>
      </c>
      <c r="G591" s="2">
        <v>2</v>
      </c>
      <c r="H591" s="1" t="s">
        <v>54</v>
      </c>
      <c r="I591" s="46" t="s">
        <v>866</v>
      </c>
      <c r="J591" s="2">
        <v>8</v>
      </c>
      <c r="K591" s="1" t="s">
        <v>15</v>
      </c>
      <c r="L591" s="1" t="s">
        <v>17</v>
      </c>
      <c r="M591" s="10" t="str">
        <f>+VLOOKUP(L591,Homolgacion9[[Causal]:[Causal Homologada]],2,0)</f>
        <v>Debilidad en las Políticas Públicas</v>
      </c>
      <c r="N591" s="47" t="str">
        <f>+Causales[[#This Row],[Provincia]]&amp;Causales[[#This Row],[Dinámica]]&amp;Causales[[#This Row],[Causal Homologada]]</f>
        <v>Elías PiñaCausas IndirectasDebilidad en las Políticas Públicas</v>
      </c>
      <c r="O591" s="14">
        <v>4</v>
      </c>
      <c r="P591" s="8">
        <v>4</v>
      </c>
      <c r="Q591" s="8">
        <v>3</v>
      </c>
      <c r="R591" s="8">
        <v>5</v>
      </c>
      <c r="S591" s="8">
        <v>5</v>
      </c>
      <c r="T591" s="8">
        <v>5</v>
      </c>
      <c r="U591" s="8">
        <v>5</v>
      </c>
      <c r="V591" s="8">
        <v>5</v>
      </c>
      <c r="W591" s="8"/>
      <c r="X591" s="8">
        <f t="shared" si="31"/>
        <v>36</v>
      </c>
      <c r="Y591" s="39">
        <f t="shared" si="30"/>
        <v>4.5</v>
      </c>
      <c r="Z591" s="35">
        <v>1</v>
      </c>
      <c r="AA591" s="28"/>
      <c r="AB591" s="28">
        <f>+COUNTIFS(Causales[Causal Homologada],Causales[[#This Row],[Causal Homologada]])</f>
        <v>50</v>
      </c>
      <c r="AC591" s="28"/>
      <c r="AD591" s="28">
        <f>+COUNTIFS(Causales[Causal Homologada],Causales[[#This Row],[Causal Homologada]],Causales[Ranking],1,Causales[Dinámica],Causales[[#This Row],[Dinámica]])</f>
        <v>8</v>
      </c>
      <c r="AE591" s="28">
        <f>+COUNTIFS(Causales[Causal Homologada],Causales[[#This Row],[Causal Homologada]],Causales[Ranking],2,Causales[Dinámica],Causales[[#This Row],[Dinámica]])</f>
        <v>8</v>
      </c>
      <c r="AF591" s="28">
        <f>+Causales[[#This Row],[Conteo Rank]]*1+Causales[[#This Row],[Conteo Rank2]]*0.5</f>
        <v>12</v>
      </c>
      <c r="AG591" s="28">
        <f>+Causales[[#This Row],[Conteo Rank 1+2]]*0.8+Causales[[#This Row],[Puntaje Total]]*0.2</f>
        <v>16.8</v>
      </c>
      <c r="AH591" s="28">
        <f>+_xlfn.PERCENTRANK.INC(Causales[Puntaje Ponderado],Causales[[#This Row],[Puntaje Ponderado]],3)</f>
        <v>0.97799999999999998</v>
      </c>
      <c r="AI591" s="49" t="str">
        <f>+VLOOKUP(M591,Homolgacion9[[Causal Homologada]:[Driver]],2,0)</f>
        <v>Debilidad institucional para la gestión forestal y ausencia de ley sectorial forestal y otras leyes asociadas a la gestión del sector</v>
      </c>
      <c r="AJ591" s="2" t="str">
        <f t="shared" si="32"/>
        <v>Muy Alta</v>
      </c>
    </row>
    <row r="592" spans="2:36" x14ac:dyDescent="0.2">
      <c r="B592" s="1" t="s">
        <v>45</v>
      </c>
      <c r="C592" s="1" t="s">
        <v>37</v>
      </c>
      <c r="D592" s="1" t="str">
        <f>+VLOOKUP(F592,'DIV REGIONAL'!$F$4:$H$37,2,0)</f>
        <v>SUROESTE</v>
      </c>
      <c r="E592" s="1" t="str">
        <f>+VLOOKUP(F592,'DIV REGIONAL'!$F$4:$H$37,3,0)</f>
        <v>VII. EL VALLE</v>
      </c>
      <c r="F592" s="1" t="s">
        <v>223</v>
      </c>
      <c r="G592" s="2">
        <v>2</v>
      </c>
      <c r="H592" s="1" t="s">
        <v>54</v>
      </c>
      <c r="I592" s="46" t="s">
        <v>866</v>
      </c>
      <c r="J592" s="2">
        <v>8</v>
      </c>
      <c r="K592" s="1" t="s">
        <v>15</v>
      </c>
      <c r="L592" s="1" t="s">
        <v>18</v>
      </c>
      <c r="M592" s="10" t="str">
        <f>+VLOOKUP(L592,Homolgacion9[[Causal]:[Causal Homologada]],2,0)</f>
        <v>Turismo: Expansión del área turística</v>
      </c>
      <c r="N592" s="47" t="str">
        <f>+Causales[[#This Row],[Provincia]]&amp;Causales[[#This Row],[Dinámica]]&amp;Causales[[#This Row],[Causal Homologada]]</f>
        <v>Elías PiñaCausas IndirectasTurismo: Expansión del área turística</v>
      </c>
      <c r="O592" s="14">
        <v>2</v>
      </c>
      <c r="P592" s="8">
        <v>3</v>
      </c>
      <c r="Q592" s="8">
        <v>1</v>
      </c>
      <c r="R592" s="8">
        <v>1</v>
      </c>
      <c r="S592" s="8">
        <v>1</v>
      </c>
      <c r="T592" s="8">
        <v>1</v>
      </c>
      <c r="U592" s="8">
        <v>1</v>
      </c>
      <c r="V592" s="8">
        <v>1</v>
      </c>
      <c r="W592" s="8"/>
      <c r="X592" s="8">
        <f t="shared" si="31"/>
        <v>11</v>
      </c>
      <c r="Y592" s="39">
        <f t="shared" si="30"/>
        <v>1.375</v>
      </c>
      <c r="Z592" s="35">
        <v>3</v>
      </c>
      <c r="AA592" s="28"/>
      <c r="AB592" s="28">
        <f>+COUNTIFS(Causales[Causal Homologada],Causales[[#This Row],[Causal Homologada]])</f>
        <v>30</v>
      </c>
      <c r="AC592" s="28"/>
      <c r="AD592" s="28">
        <f>+COUNTIFS(Causales[Causal Homologada],Causales[[#This Row],[Causal Homologada]],Causales[Ranking],1,Causales[Dinámica],Causales[[#This Row],[Dinámica]])</f>
        <v>0</v>
      </c>
      <c r="AE592" s="28">
        <f>+COUNTIFS(Causales[Causal Homologada],Causales[[#This Row],[Causal Homologada]],Causales[Ranking],2,Causales[Dinámica],Causales[[#This Row],[Dinámica]])</f>
        <v>3</v>
      </c>
      <c r="AF592" s="28">
        <f>+Causales[[#This Row],[Conteo Rank]]*1+Causales[[#This Row],[Conteo Rank2]]*0.5</f>
        <v>1.5</v>
      </c>
      <c r="AG592" s="28">
        <f>+Causales[[#This Row],[Conteo Rank 1+2]]*0.8+Causales[[#This Row],[Puntaje Total]]*0.2</f>
        <v>3.4000000000000004</v>
      </c>
      <c r="AH592" s="28">
        <f>+_xlfn.PERCENTRANK.INC(Causales[Puntaje Ponderado],Causales[[#This Row],[Puntaje Ponderado]],3)</f>
        <v>0.106</v>
      </c>
      <c r="AI592" s="49" t="str">
        <f>+VLOOKUP(M592,Homolgacion9[[Causal Homologada]:[Driver]],2,0)</f>
        <v>Expansión de infraestructura productiva de tipo urbana, vial e industrial</v>
      </c>
      <c r="AJ592" s="2" t="str">
        <f t="shared" si="32"/>
        <v>Muy Baja</v>
      </c>
    </row>
    <row r="593" spans="2:36" x14ac:dyDescent="0.2">
      <c r="B593" s="1" t="s">
        <v>45</v>
      </c>
      <c r="C593" s="1" t="s">
        <v>37</v>
      </c>
      <c r="D593" s="1" t="str">
        <f>+VLOOKUP(F593,'DIV REGIONAL'!$F$4:$H$37,2,0)</f>
        <v>SUROESTE</v>
      </c>
      <c r="E593" s="1" t="str">
        <f>+VLOOKUP(F593,'DIV REGIONAL'!$F$4:$H$37,3,0)</f>
        <v>VII. EL VALLE</v>
      </c>
      <c r="F593" s="1" t="s">
        <v>223</v>
      </c>
      <c r="G593" s="2">
        <v>2</v>
      </c>
      <c r="H593" s="1" t="s">
        <v>54</v>
      </c>
      <c r="I593" s="46" t="s">
        <v>866</v>
      </c>
      <c r="J593" s="2">
        <v>8</v>
      </c>
      <c r="K593" s="1" t="s">
        <v>15</v>
      </c>
      <c r="L593" s="1" t="s">
        <v>19</v>
      </c>
      <c r="M593" s="10" t="str">
        <f>+VLOOKUP(L593,Homolgacion9[[Causal]:[Causal Homologada]],2,0)</f>
        <v>Informalidad Mercado Leña/Carbón</v>
      </c>
      <c r="N593" s="47" t="str">
        <f>+Causales[[#This Row],[Provincia]]&amp;Causales[[#This Row],[Dinámica]]&amp;Causales[[#This Row],[Causal Homologada]]</f>
        <v>Elías PiñaCausas IndirectasInformalidad Mercado Leña/Carbón</v>
      </c>
      <c r="O593" s="14">
        <v>2</v>
      </c>
      <c r="P593" s="8">
        <v>3</v>
      </c>
      <c r="Q593" s="8">
        <v>4</v>
      </c>
      <c r="R593" s="8">
        <v>2</v>
      </c>
      <c r="S593" s="8">
        <v>5</v>
      </c>
      <c r="T593" s="8">
        <v>5</v>
      </c>
      <c r="U593" s="8">
        <v>5</v>
      </c>
      <c r="V593" s="8">
        <v>5</v>
      </c>
      <c r="W593" s="8"/>
      <c r="X593" s="8">
        <f t="shared" si="31"/>
        <v>31</v>
      </c>
      <c r="Y593" s="39">
        <f t="shared" si="30"/>
        <v>3.875</v>
      </c>
      <c r="Z593" s="35">
        <v>2</v>
      </c>
      <c r="AA593" s="28"/>
      <c r="AB593" s="28">
        <f>+COUNTIFS(Causales[Causal Homologada],Causales[[#This Row],[Causal Homologada]])</f>
        <v>29</v>
      </c>
      <c r="AC593" s="28"/>
      <c r="AD593" s="28">
        <f>+COUNTIFS(Causales[Causal Homologada],Causales[[#This Row],[Causal Homologada]],Causales[Ranking],1,Causales[Dinámica],Causales[[#This Row],[Dinámica]])</f>
        <v>5</v>
      </c>
      <c r="AE593" s="28">
        <f>+COUNTIFS(Causales[Causal Homologada],Causales[[#This Row],[Causal Homologada]],Causales[Ranking],2,Causales[Dinámica],Causales[[#This Row],[Dinámica]])</f>
        <v>8</v>
      </c>
      <c r="AF593" s="28">
        <f>+Causales[[#This Row],[Conteo Rank]]*1+Causales[[#This Row],[Conteo Rank2]]*0.5</f>
        <v>9</v>
      </c>
      <c r="AG593" s="28">
        <f>+Causales[[#This Row],[Conteo Rank 1+2]]*0.8+Causales[[#This Row],[Puntaje Total]]*0.2</f>
        <v>13.4</v>
      </c>
      <c r="AH593" s="28">
        <f>+_xlfn.PERCENTRANK.INC(Causales[Puntaje Ponderado],Causales[[#This Row],[Puntaje Ponderado]],3)</f>
        <v>0.78800000000000003</v>
      </c>
      <c r="AI593" s="49" t="str">
        <f>+VLOOKUP(M593,Homolgacion9[[Causal Homologada]:[Driver]],2,0)</f>
        <v>Manejo y uso insustentable de las tierras forestales</v>
      </c>
      <c r="AJ593" s="2" t="str">
        <f t="shared" si="32"/>
        <v>Alta</v>
      </c>
    </row>
    <row r="594" spans="2:36" x14ac:dyDescent="0.2">
      <c r="B594" s="6" t="s">
        <v>45</v>
      </c>
      <c r="C594" s="6" t="s">
        <v>37</v>
      </c>
      <c r="D594" s="6" t="str">
        <f>+VLOOKUP(F594,'DIV REGIONAL'!$F$4:$H$37,2,0)</f>
        <v>SUROESTE</v>
      </c>
      <c r="E594" s="6" t="str">
        <f>+VLOOKUP(F594,'DIV REGIONAL'!$F$4:$H$37,3,0)</f>
        <v>VI. ENRIQUILLO</v>
      </c>
      <c r="F594" s="6" t="s">
        <v>224</v>
      </c>
      <c r="G594" s="7">
        <v>3</v>
      </c>
      <c r="H594" s="6" t="s">
        <v>33</v>
      </c>
      <c r="I594" s="46" t="s">
        <v>867</v>
      </c>
      <c r="J594" s="7">
        <v>6.9999999999999991</v>
      </c>
      <c r="K594" s="6" t="s">
        <v>3</v>
      </c>
      <c r="L594" s="6" t="s">
        <v>4</v>
      </c>
      <c r="M594" s="10" t="str">
        <f>+VLOOKUP(L594,Homolgacion9[[Causal]:[Causal Homologada]],2,0)</f>
        <v>Agricultura Comercial</v>
      </c>
      <c r="N594" s="47" t="str">
        <f>+Causales[[#This Row],[Provincia]]&amp;Causales[[#This Row],[Dinámica]]&amp;Causales[[#This Row],[Causal Homologada]]</f>
        <v>PedernalesDeforestaciónAgricultura Comercial</v>
      </c>
      <c r="O594" s="18">
        <v>1</v>
      </c>
      <c r="P594" s="19">
        <v>3</v>
      </c>
      <c r="Q594" s="19">
        <v>3</v>
      </c>
      <c r="R594" s="19">
        <v>3</v>
      </c>
      <c r="S594" s="19">
        <v>2</v>
      </c>
      <c r="T594" s="19">
        <v>2</v>
      </c>
      <c r="U594" s="19">
        <v>2</v>
      </c>
      <c r="V594" s="19"/>
      <c r="W594" s="19"/>
      <c r="X594" s="19">
        <f t="shared" si="31"/>
        <v>16</v>
      </c>
      <c r="Y594" s="42">
        <f t="shared" si="30"/>
        <v>2.2857142857142856</v>
      </c>
      <c r="Z594" s="36">
        <v>4</v>
      </c>
      <c r="AA594" s="28"/>
      <c r="AB594" s="28">
        <f>+COUNTIFS(Causales[Causal Homologada],Causales[[#This Row],[Causal Homologada]])</f>
        <v>30</v>
      </c>
      <c r="AC594" s="28"/>
      <c r="AD594" s="28">
        <f>+COUNTIFS(Causales[Causal Homologada],Causales[[#This Row],[Causal Homologada]],Causales[Ranking],1,Causales[Dinámica],Causales[[#This Row],[Dinámica]])</f>
        <v>7</v>
      </c>
      <c r="AE594" s="28">
        <f>+COUNTIFS(Causales[Causal Homologada],Causales[[#This Row],[Causal Homologada]],Causales[Ranking],2,Causales[Dinámica],Causales[[#This Row],[Dinámica]])</f>
        <v>9</v>
      </c>
      <c r="AF594" s="28">
        <f>+Causales[[#This Row],[Conteo Rank]]*1+Causales[[#This Row],[Conteo Rank2]]*0.5</f>
        <v>11.5</v>
      </c>
      <c r="AG594" s="28">
        <f>+Causales[[#This Row],[Conteo Rank 1+2]]*0.8+Causales[[#This Row],[Puntaje Total]]*0.2</f>
        <v>12.400000000000002</v>
      </c>
      <c r="AH594" s="28">
        <f>+_xlfn.PERCENTRANK.INC(Causales[Puntaje Ponderado],Causales[[#This Row],[Puntaje Ponderado]],3)</f>
        <v>0.67</v>
      </c>
      <c r="AI594" s="49" t="str">
        <f>+VLOOKUP(M594,Homolgacion9[[Causal Homologada]:[Driver]],2,0)</f>
        <v>Manejo y uso insustentable de las tierras para producción agrícola</v>
      </c>
      <c r="AJ594" s="2" t="str">
        <f t="shared" si="32"/>
        <v>Alta</v>
      </c>
    </row>
    <row r="595" spans="2:36" x14ac:dyDescent="0.2">
      <c r="B595" s="1" t="s">
        <v>45</v>
      </c>
      <c r="C595" s="1" t="s">
        <v>37</v>
      </c>
      <c r="D595" s="1" t="str">
        <f>+VLOOKUP(F595,'DIV REGIONAL'!$F$4:$H$37,2,0)</f>
        <v>SUROESTE</v>
      </c>
      <c r="E595" s="1" t="str">
        <f>+VLOOKUP(F595,'DIV REGIONAL'!$F$4:$H$37,3,0)</f>
        <v>VI. ENRIQUILLO</v>
      </c>
      <c r="F595" s="1" t="s">
        <v>224</v>
      </c>
      <c r="G595" s="2">
        <v>3</v>
      </c>
      <c r="H595" s="1" t="s">
        <v>33</v>
      </c>
      <c r="I595" s="46" t="s">
        <v>867</v>
      </c>
      <c r="J595" s="2">
        <v>6.9999999999999991</v>
      </c>
      <c r="K595" s="1" t="s">
        <v>3</v>
      </c>
      <c r="L595" s="1" t="s">
        <v>5</v>
      </c>
      <c r="M595" s="10" t="str">
        <f>+VLOOKUP(L595,Homolgacion9[[Causal]:[Causal Homologada]],2,0)</f>
        <v>Agricultura migratoria/subsistencia</v>
      </c>
      <c r="N595" s="47" t="str">
        <f>+Causales[[#This Row],[Provincia]]&amp;Causales[[#This Row],[Dinámica]]&amp;Causales[[#This Row],[Causal Homologada]]</f>
        <v>PedernalesDeforestaciónAgricultura migratoria/subsistencia</v>
      </c>
      <c r="O595" s="14">
        <v>2</v>
      </c>
      <c r="P595" s="8">
        <v>3</v>
      </c>
      <c r="Q595" s="8">
        <v>3</v>
      </c>
      <c r="R595" s="8">
        <v>3</v>
      </c>
      <c r="S595" s="8">
        <v>4</v>
      </c>
      <c r="T595" s="8">
        <v>4</v>
      </c>
      <c r="U595" s="8">
        <v>4</v>
      </c>
      <c r="V595" s="8"/>
      <c r="W595" s="8"/>
      <c r="X595" s="8">
        <f t="shared" si="31"/>
        <v>23</v>
      </c>
      <c r="Y595" s="39">
        <f t="shared" si="30"/>
        <v>3.2857142857142856</v>
      </c>
      <c r="Z595" s="34">
        <v>2</v>
      </c>
      <c r="AA595" s="28"/>
      <c r="AB595" s="28">
        <f>+COUNTIFS(Causales[Causal Homologada],Causales[[#This Row],[Causal Homologada]])</f>
        <v>37</v>
      </c>
      <c r="AC595" s="28"/>
      <c r="AD595" s="28">
        <f>+COUNTIFS(Causales[Causal Homologada],Causales[[#This Row],[Causal Homologada]],Causales[Ranking],1,Causales[Dinámica],Causales[[#This Row],[Dinámica]])</f>
        <v>3</v>
      </c>
      <c r="AE595" s="28">
        <f>+COUNTIFS(Causales[Causal Homologada],Causales[[#This Row],[Causal Homologada]],Causales[Ranking],2,Causales[Dinámica],Causales[[#This Row],[Dinámica]])</f>
        <v>11</v>
      </c>
      <c r="AF595" s="28">
        <f>+Causales[[#This Row],[Conteo Rank]]*1+Causales[[#This Row],[Conteo Rank2]]*0.5</f>
        <v>8.5</v>
      </c>
      <c r="AG595" s="28">
        <f>+Causales[[#This Row],[Conteo Rank 1+2]]*0.8+Causales[[#This Row],[Puntaje Total]]*0.2</f>
        <v>11.400000000000002</v>
      </c>
      <c r="AH595" s="28">
        <f>+_xlfn.PERCENTRANK.INC(Causales[Puntaje Ponderado],Causales[[#This Row],[Puntaje Ponderado]],3)</f>
        <v>0.58099999999999996</v>
      </c>
      <c r="AI595" s="49" t="str">
        <f>+VLOOKUP(M595,Homolgacion9[[Causal Homologada]:[Driver]],2,0)</f>
        <v>Manejo y uso insustentable de las tierras para producción agrícola</v>
      </c>
      <c r="AJ595" s="2" t="str">
        <f t="shared" si="32"/>
        <v>Media</v>
      </c>
    </row>
    <row r="596" spans="2:36" x14ac:dyDescent="0.2">
      <c r="B596" s="1" t="s">
        <v>45</v>
      </c>
      <c r="C596" s="1" t="s">
        <v>37</v>
      </c>
      <c r="D596" s="1" t="str">
        <f>+VLOOKUP(F596,'DIV REGIONAL'!$F$4:$H$37,2,0)</f>
        <v>SUROESTE</v>
      </c>
      <c r="E596" s="1" t="str">
        <f>+VLOOKUP(F596,'DIV REGIONAL'!$F$4:$H$37,3,0)</f>
        <v>VI. ENRIQUILLO</v>
      </c>
      <c r="F596" s="1" t="s">
        <v>224</v>
      </c>
      <c r="G596" s="2">
        <v>3</v>
      </c>
      <c r="H596" s="1" t="s">
        <v>33</v>
      </c>
      <c r="I596" s="46" t="s">
        <v>867</v>
      </c>
      <c r="J596" s="2">
        <v>6.9999999999999991</v>
      </c>
      <c r="K596" s="1" t="s">
        <v>3</v>
      </c>
      <c r="L596" s="1" t="s">
        <v>6</v>
      </c>
      <c r="M596" s="10" t="str">
        <f>+VLOOKUP(L596,Homolgacion9[[Causal]:[Causal Homologada]],2,0)</f>
        <v xml:space="preserve">Tala Ilegal de Bosque Natural </v>
      </c>
      <c r="N596" s="47" t="str">
        <f>+Causales[[#This Row],[Provincia]]&amp;Causales[[#This Row],[Dinámica]]&amp;Causales[[#This Row],[Causal Homologada]]</f>
        <v xml:space="preserve">PedernalesDeforestaciónTala Ilegal de Bosque Natural </v>
      </c>
      <c r="O596" s="14">
        <v>2</v>
      </c>
      <c r="P596" s="8">
        <v>2</v>
      </c>
      <c r="Q596" s="8">
        <v>2</v>
      </c>
      <c r="R596" s="8">
        <v>3</v>
      </c>
      <c r="S596" s="8">
        <v>3</v>
      </c>
      <c r="T596" s="8">
        <v>3</v>
      </c>
      <c r="U596" s="8">
        <v>3</v>
      </c>
      <c r="V596" s="8"/>
      <c r="W596" s="8"/>
      <c r="X596" s="8">
        <f t="shared" si="31"/>
        <v>18</v>
      </c>
      <c r="Y596" s="39">
        <f t="shared" si="30"/>
        <v>2.5714285714285716</v>
      </c>
      <c r="Z596" s="34">
        <v>3</v>
      </c>
      <c r="AA596" s="28"/>
      <c r="AB596" s="28">
        <f>+COUNTIFS(Causales[Causal Homologada],Causales[[#This Row],[Causal Homologada]])</f>
        <v>34</v>
      </c>
      <c r="AC596" s="28"/>
      <c r="AD596" s="28">
        <f>+COUNTIFS(Causales[Causal Homologada],Causales[[#This Row],[Causal Homologada]],Causales[Ranking],1,Causales[Dinámica],Causales[[#This Row],[Dinámica]])</f>
        <v>10</v>
      </c>
      <c r="AE596" s="28">
        <f>+COUNTIFS(Causales[Causal Homologada],Causales[[#This Row],[Causal Homologada]],Causales[Ranking],2,Causales[Dinámica],Causales[[#This Row],[Dinámica]])</f>
        <v>3</v>
      </c>
      <c r="AF596" s="28">
        <f>+Causales[[#This Row],[Conteo Rank]]*1+Causales[[#This Row],[Conteo Rank2]]*0.5</f>
        <v>11.5</v>
      </c>
      <c r="AG596" s="28">
        <f>+Causales[[#This Row],[Conteo Rank 1+2]]*0.8+Causales[[#This Row],[Puntaje Total]]*0.2</f>
        <v>12.8</v>
      </c>
      <c r="AH596" s="28">
        <f>+_xlfn.PERCENTRANK.INC(Causales[Puntaje Ponderado],Causales[[#This Row],[Puntaje Ponderado]],3)</f>
        <v>0.69299999999999995</v>
      </c>
      <c r="AI596" s="49" t="str">
        <f>+VLOOKUP(M596,Homolgacion9[[Causal Homologada]:[Driver]],2,0)</f>
        <v>Manejo y uso insustentable de las tierras forestales</v>
      </c>
      <c r="AJ596" s="2" t="str">
        <f t="shared" si="32"/>
        <v>Alta</v>
      </c>
    </row>
    <row r="597" spans="2:36" x14ac:dyDescent="0.2">
      <c r="B597" s="1" t="s">
        <v>45</v>
      </c>
      <c r="C597" s="1" t="s">
        <v>37</v>
      </c>
      <c r="D597" s="1" t="str">
        <f>+VLOOKUP(F597,'DIV REGIONAL'!$F$4:$H$37,2,0)</f>
        <v>SUROESTE</v>
      </c>
      <c r="E597" s="1" t="str">
        <f>+VLOOKUP(F597,'DIV REGIONAL'!$F$4:$H$37,3,0)</f>
        <v>VI. ENRIQUILLO</v>
      </c>
      <c r="F597" s="1" t="s">
        <v>224</v>
      </c>
      <c r="G597" s="2">
        <v>3</v>
      </c>
      <c r="H597" s="1" t="s">
        <v>33</v>
      </c>
      <c r="I597" s="46" t="s">
        <v>867</v>
      </c>
      <c r="J597" s="2">
        <v>6.9999999999999991</v>
      </c>
      <c r="K597" s="1" t="s">
        <v>3</v>
      </c>
      <c r="L597" s="1" t="s">
        <v>7</v>
      </c>
      <c r="M597" s="10" t="str">
        <f>+VLOOKUP(L597,Homolgacion9[[Causal]:[Causal Homologada]],2,0)</f>
        <v>Infraestructura</v>
      </c>
      <c r="N597" s="47" t="str">
        <f>+Causales[[#This Row],[Provincia]]&amp;Causales[[#This Row],[Dinámica]]&amp;Causales[[#This Row],[Causal Homologada]]</f>
        <v>PedernalesDeforestaciónInfraestructura</v>
      </c>
      <c r="O597" s="14">
        <v>2</v>
      </c>
      <c r="P597" s="8">
        <v>1</v>
      </c>
      <c r="Q597" s="8">
        <v>1</v>
      </c>
      <c r="R597" s="8">
        <v>1</v>
      </c>
      <c r="S597" s="8">
        <v>1</v>
      </c>
      <c r="T597" s="8">
        <v>1</v>
      </c>
      <c r="U597" s="8">
        <v>1</v>
      </c>
      <c r="V597" s="8"/>
      <c r="W597" s="8"/>
      <c r="X597" s="8">
        <f t="shared" si="31"/>
        <v>8</v>
      </c>
      <c r="Y597" s="39">
        <f t="shared" si="30"/>
        <v>1.1428571428571428</v>
      </c>
      <c r="Z597" s="34">
        <v>8</v>
      </c>
      <c r="AA597" s="28"/>
      <c r="AB597" s="28">
        <f>+COUNTIFS(Causales[Causal Homologada],Causales[[#This Row],[Causal Homologada]])</f>
        <v>27</v>
      </c>
      <c r="AC597" s="28"/>
      <c r="AD597" s="28">
        <f>+COUNTIFS(Causales[Causal Homologada],Causales[[#This Row],[Causal Homologada]],Causales[Ranking],1,Causales[Dinámica],Causales[[#This Row],[Dinámica]])</f>
        <v>0</v>
      </c>
      <c r="AE597" s="28">
        <f>+COUNTIFS(Causales[Causal Homologada],Causales[[#This Row],[Causal Homologada]],Causales[Ranking],2,Causales[Dinámica],Causales[[#This Row],[Dinámica]])</f>
        <v>1</v>
      </c>
      <c r="AF597" s="28">
        <f>+Causales[[#This Row],[Conteo Rank]]*1+Causales[[#This Row],[Conteo Rank2]]*0.5</f>
        <v>0.5</v>
      </c>
      <c r="AG597" s="28">
        <f>+Causales[[#This Row],[Conteo Rank 1+2]]*0.8+Causales[[#This Row],[Puntaje Total]]*0.2</f>
        <v>2</v>
      </c>
      <c r="AH597" s="28">
        <f>+_xlfn.PERCENTRANK.INC(Causales[Puntaje Ponderado],Causales[[#This Row],[Puntaje Ponderado]],3)</f>
        <v>2.5999999999999999E-2</v>
      </c>
      <c r="AI597" s="49" t="str">
        <f>+VLOOKUP(M597,Homolgacion9[[Causal Homologada]:[Driver]],2,0)</f>
        <v>Expansión de infraestructura productiva de tipo urbana, vial e industrial</v>
      </c>
      <c r="AJ597" s="2" t="str">
        <f t="shared" si="32"/>
        <v>Muy Baja</v>
      </c>
    </row>
    <row r="598" spans="2:36" x14ac:dyDescent="0.2">
      <c r="B598" s="1" t="s">
        <v>45</v>
      </c>
      <c r="C598" s="1" t="s">
        <v>37</v>
      </c>
      <c r="D598" s="1" t="str">
        <f>+VLOOKUP(F598,'DIV REGIONAL'!$F$4:$H$37,2,0)</f>
        <v>SUROESTE</v>
      </c>
      <c r="E598" s="1" t="str">
        <f>+VLOOKUP(F598,'DIV REGIONAL'!$F$4:$H$37,3,0)</f>
        <v>VI. ENRIQUILLO</v>
      </c>
      <c r="F598" s="1" t="s">
        <v>224</v>
      </c>
      <c r="G598" s="2">
        <v>3</v>
      </c>
      <c r="H598" s="1" t="s">
        <v>33</v>
      </c>
      <c r="I598" s="46" t="s">
        <v>867</v>
      </c>
      <c r="J598" s="2">
        <v>6.9999999999999991</v>
      </c>
      <c r="K598" s="1" t="s">
        <v>3</v>
      </c>
      <c r="L598" s="1" t="s">
        <v>61</v>
      </c>
      <c r="M598" s="10" t="str">
        <f>+VLOOKUP(L598,Homolgacion9[[Causal]:[Causal Homologada]],2,0)</f>
        <v>Minería a cielo abierto</v>
      </c>
      <c r="N598" s="47" t="str">
        <f>+Causales[[#This Row],[Provincia]]&amp;Causales[[#This Row],[Dinámica]]&amp;Causales[[#This Row],[Causal Homologada]]</f>
        <v>PedernalesDeforestaciónMinería a cielo abierto</v>
      </c>
      <c r="O598" s="14">
        <v>1</v>
      </c>
      <c r="P598" s="8">
        <v>3</v>
      </c>
      <c r="Q598" s="8">
        <v>3</v>
      </c>
      <c r="R598" s="8">
        <v>1</v>
      </c>
      <c r="S598" s="8">
        <v>2</v>
      </c>
      <c r="T598" s="8">
        <v>2</v>
      </c>
      <c r="U598" s="8">
        <v>2</v>
      </c>
      <c r="V598" s="8"/>
      <c r="W598" s="8"/>
      <c r="X598" s="8">
        <f t="shared" si="31"/>
        <v>14</v>
      </c>
      <c r="Y598" s="39">
        <f t="shared" si="30"/>
        <v>2</v>
      </c>
      <c r="Z598" s="34">
        <v>6</v>
      </c>
      <c r="AA598" s="28"/>
      <c r="AB598" s="28">
        <f>+COUNTIFS(Causales[Causal Homologada],Causales[[#This Row],[Causal Homologada]])</f>
        <v>24</v>
      </c>
      <c r="AC598" s="28"/>
      <c r="AD598" s="28">
        <f>+COUNTIFS(Causales[Causal Homologada],Causales[[#This Row],[Causal Homologada]],Causales[Ranking],1,Causales[Dinámica],Causales[[#This Row],[Dinámica]])</f>
        <v>4</v>
      </c>
      <c r="AE598" s="28">
        <f>+COUNTIFS(Causales[Causal Homologada],Causales[[#This Row],[Causal Homologada]],Causales[Ranking],2,Causales[Dinámica],Causales[[#This Row],[Dinámica]])</f>
        <v>3</v>
      </c>
      <c r="AF598" s="28">
        <f>+Causales[[#This Row],[Conteo Rank]]*1+Causales[[#This Row],[Conteo Rank2]]*0.5</f>
        <v>5.5</v>
      </c>
      <c r="AG598" s="28">
        <f>+Causales[[#This Row],[Conteo Rank 1+2]]*0.8+Causales[[#This Row],[Puntaje Total]]*0.2</f>
        <v>7.2000000000000011</v>
      </c>
      <c r="AH598" s="28">
        <f>+_xlfn.PERCENTRANK.INC(Causales[Puntaje Ponderado],Causales[[#This Row],[Puntaje Ponderado]],3)</f>
        <v>0.34399999999999997</v>
      </c>
      <c r="AI598" s="49" t="str">
        <f>+VLOOKUP(M598,Homolgacion9[[Causal Homologada]:[Driver]],2,0)</f>
        <v>Minería a cielo abierto</v>
      </c>
      <c r="AJ598" s="2" t="str">
        <f t="shared" si="32"/>
        <v>Baja</v>
      </c>
    </row>
    <row r="599" spans="2:36" x14ac:dyDescent="0.2">
      <c r="B599" s="1" t="s">
        <v>45</v>
      </c>
      <c r="C599" s="1" t="s">
        <v>37</v>
      </c>
      <c r="D599" s="1" t="str">
        <f>+VLOOKUP(F599,'DIV REGIONAL'!$F$4:$H$37,2,0)</f>
        <v>SUROESTE</v>
      </c>
      <c r="E599" s="1" t="str">
        <f>+VLOOKUP(F599,'DIV REGIONAL'!$F$4:$H$37,3,0)</f>
        <v>VI. ENRIQUILLO</v>
      </c>
      <c r="F599" s="1" t="s">
        <v>224</v>
      </c>
      <c r="G599" s="2">
        <v>3</v>
      </c>
      <c r="H599" s="1" t="s">
        <v>33</v>
      </c>
      <c r="I599" s="46" t="s">
        <v>867</v>
      </c>
      <c r="J599" s="2">
        <v>6.9999999999999991</v>
      </c>
      <c r="K599" s="1" t="s">
        <v>15</v>
      </c>
      <c r="L599" s="1" t="s">
        <v>200</v>
      </c>
      <c r="M599" s="10" t="str">
        <f>+VLOOKUP(L599,Homolgacion9[[Causal]:[Causal Homologada]],2,0)</f>
        <v>Dinámica Migratoria</v>
      </c>
      <c r="N599" s="47" t="str">
        <f>+Causales[[#This Row],[Provincia]]&amp;Causales[[#This Row],[Dinámica]]&amp;Causales[[#This Row],[Causal Homologada]]</f>
        <v>PedernalesCausas IndirectasDinámica Migratoria</v>
      </c>
      <c r="O599" s="14">
        <v>2</v>
      </c>
      <c r="P599" s="8">
        <v>3</v>
      </c>
      <c r="Q599" s="8">
        <v>3</v>
      </c>
      <c r="R599" s="8">
        <v>5</v>
      </c>
      <c r="S599" s="8">
        <v>4</v>
      </c>
      <c r="T599" s="8">
        <v>4</v>
      </c>
      <c r="U599" s="8">
        <v>4</v>
      </c>
      <c r="V599" s="8"/>
      <c r="W599" s="8"/>
      <c r="X599" s="8">
        <f t="shared" si="31"/>
        <v>25</v>
      </c>
      <c r="Y599" s="39">
        <f t="shared" si="30"/>
        <v>3.5714285714285716</v>
      </c>
      <c r="Z599" s="34">
        <v>1</v>
      </c>
      <c r="AA599" s="28"/>
      <c r="AB599" s="28">
        <f>+COUNTIFS(Causales[Causal Homologada],Causales[[#This Row],[Causal Homologada]])</f>
        <v>21</v>
      </c>
      <c r="AC599" s="28"/>
      <c r="AD599" s="28">
        <f>+COUNTIFS(Causales[Causal Homologada],Causales[[#This Row],[Causal Homologada]],Causales[Ranking],1,Causales[Dinámica],Causales[[#This Row],[Dinámica]])</f>
        <v>6</v>
      </c>
      <c r="AE599" s="28">
        <f>+COUNTIFS(Causales[Causal Homologada],Causales[[#This Row],[Causal Homologada]],Causales[Ranking],2,Causales[Dinámica],Causales[[#This Row],[Dinámica]])</f>
        <v>3</v>
      </c>
      <c r="AF599" s="28">
        <f>+Causales[[#This Row],[Conteo Rank]]*1+Causales[[#This Row],[Conteo Rank2]]*0.5</f>
        <v>7.5</v>
      </c>
      <c r="AG599" s="28">
        <f>+Causales[[#This Row],[Conteo Rank 1+2]]*0.8+Causales[[#This Row],[Puntaje Total]]*0.2</f>
        <v>11</v>
      </c>
      <c r="AH599" s="28">
        <f>+_xlfn.PERCENTRANK.INC(Causales[Puntaje Ponderado],Causales[[#This Row],[Puntaje Ponderado]],3)</f>
        <v>0.52700000000000002</v>
      </c>
      <c r="AI599" s="49" t="str">
        <f>+VLOOKUP(M599,Homolgacion9[[Causal Homologada]:[Driver]],2,0)</f>
        <v>Insidencia sobre los Recursos Forestales debido a la elevada migración ilegal de origen internacional</v>
      </c>
      <c r="AJ599" s="2" t="str">
        <f t="shared" si="32"/>
        <v>Media</v>
      </c>
    </row>
    <row r="600" spans="2:36" x14ac:dyDescent="0.2">
      <c r="B600" s="1" t="s">
        <v>45</v>
      </c>
      <c r="C600" s="1" t="s">
        <v>37</v>
      </c>
      <c r="D600" s="1" t="str">
        <f>+VLOOKUP(F600,'DIV REGIONAL'!$F$4:$H$37,2,0)</f>
        <v>SUROESTE</v>
      </c>
      <c r="E600" s="1" t="str">
        <f>+VLOOKUP(F600,'DIV REGIONAL'!$F$4:$H$37,3,0)</f>
        <v>VI. ENRIQUILLO</v>
      </c>
      <c r="F600" s="1" t="s">
        <v>224</v>
      </c>
      <c r="G600" s="2">
        <v>3</v>
      </c>
      <c r="H600" s="1" t="s">
        <v>33</v>
      </c>
      <c r="I600" s="46" t="s">
        <v>867</v>
      </c>
      <c r="J600" s="2">
        <v>6.9999999999999991</v>
      </c>
      <c r="K600" s="1" t="s">
        <v>3</v>
      </c>
      <c r="L600" s="1" t="s">
        <v>113</v>
      </c>
      <c r="M600" s="10" t="str">
        <f>+VLOOKUP(L600,Homolgacion9[[Causal]:[Causal Homologada]],2,0)</f>
        <v>Incendios Alta Intensidad</v>
      </c>
      <c r="N600" s="47" t="str">
        <f>+Causales[[#This Row],[Provincia]]&amp;Causales[[#This Row],[Dinámica]]&amp;Causales[[#This Row],[Causal Homologada]]</f>
        <v>PedernalesDeforestaciónIncendios Alta Intensidad</v>
      </c>
      <c r="O600" s="14">
        <v>3</v>
      </c>
      <c r="P600" s="8">
        <v>2</v>
      </c>
      <c r="Q600" s="8">
        <v>2</v>
      </c>
      <c r="R600" s="8">
        <v>2</v>
      </c>
      <c r="S600" s="8">
        <v>2</v>
      </c>
      <c r="T600" s="8">
        <v>2</v>
      </c>
      <c r="U600" s="8">
        <v>2</v>
      </c>
      <c r="V600" s="8"/>
      <c r="W600" s="8"/>
      <c r="X600" s="8">
        <f t="shared" si="31"/>
        <v>15</v>
      </c>
      <c r="Y600" s="39">
        <f t="shared" si="30"/>
        <v>2.1428571428571428</v>
      </c>
      <c r="Z600" s="34">
        <v>5</v>
      </c>
      <c r="AA600" s="28"/>
      <c r="AB600" s="28">
        <f>+COUNTIFS(Causales[Causal Homologada],Causales[[#This Row],[Causal Homologada]])</f>
        <v>18</v>
      </c>
      <c r="AC600" s="28"/>
      <c r="AD600" s="28">
        <f>+COUNTIFS(Causales[Causal Homologada],Causales[[#This Row],[Causal Homologada]],Causales[Ranking],1,Causales[Dinámica],Causales[[#This Row],[Dinámica]])</f>
        <v>0</v>
      </c>
      <c r="AE600" s="28">
        <f>+COUNTIFS(Causales[Causal Homologada],Causales[[#This Row],[Causal Homologada]],Causales[Ranking],2,Causales[Dinámica],Causales[[#This Row],[Dinámica]])</f>
        <v>2</v>
      </c>
      <c r="AF600" s="28">
        <f>+Causales[[#This Row],[Conteo Rank]]*1+Causales[[#This Row],[Conteo Rank2]]*0.5</f>
        <v>1</v>
      </c>
      <c r="AG600" s="28">
        <f>+Causales[[#This Row],[Conteo Rank 1+2]]*0.8+Causales[[#This Row],[Puntaje Total]]*0.2</f>
        <v>3.8</v>
      </c>
      <c r="AH600" s="28">
        <f>+_xlfn.PERCENTRANK.INC(Causales[Puntaje Ponderado],Causales[[#This Row],[Puntaje Ponderado]],3)</f>
        <v>0.129</v>
      </c>
      <c r="AI600" s="49" t="str">
        <f>+VLOOKUP(M600,Homolgacion9[[Causal Homologada]:[Driver]],2,0)</f>
        <v>Incendios Forestales</v>
      </c>
      <c r="AJ600" s="2" t="str">
        <f t="shared" si="32"/>
        <v>Muy Baja</v>
      </c>
    </row>
    <row r="601" spans="2:36" x14ac:dyDescent="0.2">
      <c r="B601" s="1" t="s">
        <v>45</v>
      </c>
      <c r="C601" s="1" t="s">
        <v>37</v>
      </c>
      <c r="D601" s="1" t="str">
        <f>+VLOOKUP(F601,'DIV REGIONAL'!$F$4:$H$37,2,0)</f>
        <v>SUROESTE</v>
      </c>
      <c r="E601" s="1" t="str">
        <f>+VLOOKUP(F601,'DIV REGIONAL'!$F$4:$H$37,3,0)</f>
        <v>VI. ENRIQUILLO</v>
      </c>
      <c r="F601" s="1" t="s">
        <v>224</v>
      </c>
      <c r="G601" s="2">
        <v>3</v>
      </c>
      <c r="H601" s="1" t="s">
        <v>33</v>
      </c>
      <c r="I601" s="46" t="s">
        <v>867</v>
      </c>
      <c r="J601" s="2">
        <v>6.9999999999999991</v>
      </c>
      <c r="K601" s="1" t="s">
        <v>3</v>
      </c>
      <c r="L601" s="1" t="s">
        <v>112</v>
      </c>
      <c r="M601" s="10" t="str">
        <f>+VLOOKUP(L601,Homolgacion9[[Causal]:[Causal Homologada]],2,0)</f>
        <v>Ganadería Comercial</v>
      </c>
      <c r="N601" s="47" t="str">
        <f>+Causales[[#This Row],[Provincia]]&amp;Causales[[#This Row],[Dinámica]]&amp;Causales[[#This Row],[Causal Homologada]]</f>
        <v>PedernalesDeforestaciónGanadería Comercial</v>
      </c>
      <c r="O601" s="14">
        <v>2</v>
      </c>
      <c r="P601" s="8">
        <v>2</v>
      </c>
      <c r="Q601" s="8">
        <v>2</v>
      </c>
      <c r="R601" s="8">
        <v>1</v>
      </c>
      <c r="S601" s="8">
        <v>1</v>
      </c>
      <c r="T601" s="8">
        <v>1</v>
      </c>
      <c r="U601" s="8">
        <v>1</v>
      </c>
      <c r="V601" s="8"/>
      <c r="W601" s="8"/>
      <c r="X601" s="8">
        <f t="shared" si="31"/>
        <v>10</v>
      </c>
      <c r="Y601" s="39">
        <f t="shared" si="30"/>
        <v>1.4285714285714286</v>
      </c>
      <c r="Z601" s="34">
        <v>7</v>
      </c>
      <c r="AA601" s="28"/>
      <c r="AB601" s="28">
        <f>+COUNTIFS(Causales[Causal Homologada],Causales[[#This Row],[Causal Homologada]])</f>
        <v>28</v>
      </c>
      <c r="AC601" s="28"/>
      <c r="AD601" s="28">
        <f>+COUNTIFS(Causales[Causal Homologada],Causales[[#This Row],[Causal Homologada]],Causales[Ranking],1,Causales[Dinámica],Causales[[#This Row],[Dinámica]])</f>
        <v>11</v>
      </c>
      <c r="AE601" s="28">
        <f>+COUNTIFS(Causales[Causal Homologada],Causales[[#This Row],[Causal Homologada]],Causales[Ranking],2,Causales[Dinámica],Causales[[#This Row],[Dinámica]])</f>
        <v>3</v>
      </c>
      <c r="AF601" s="28">
        <f>+Causales[[#This Row],[Conteo Rank]]*1+Causales[[#This Row],[Conteo Rank2]]*0.5</f>
        <v>12.5</v>
      </c>
      <c r="AG601" s="28">
        <f>+Causales[[#This Row],[Conteo Rank 1+2]]*0.8+Causales[[#This Row],[Puntaje Total]]*0.2</f>
        <v>12</v>
      </c>
      <c r="AH601" s="28">
        <f>+_xlfn.PERCENTRANK.INC(Causales[Puntaje Ponderado],Causales[[#This Row],[Puntaje Ponderado]],3)</f>
        <v>0.621</v>
      </c>
      <c r="AI601" s="49" t="str">
        <f>+VLOOKUP(M601,Homolgacion9[[Causal Homologada]:[Driver]],2,0)</f>
        <v>Manejo y uso insustentable de las tierras para producción ganadera</v>
      </c>
      <c r="AJ601" s="2" t="str">
        <f t="shared" si="32"/>
        <v>Alta</v>
      </c>
    </row>
    <row r="602" spans="2:36" x14ac:dyDescent="0.2">
      <c r="B602" s="1" t="s">
        <v>45</v>
      </c>
      <c r="C602" s="1" t="s">
        <v>37</v>
      </c>
      <c r="D602" s="1" t="str">
        <f>+VLOOKUP(F602,'DIV REGIONAL'!$F$4:$H$37,2,0)</f>
        <v>SUROESTE</v>
      </c>
      <c r="E602" s="1" t="str">
        <f>+VLOOKUP(F602,'DIV REGIONAL'!$F$4:$H$37,3,0)</f>
        <v>VI. ENRIQUILLO</v>
      </c>
      <c r="F602" s="1" t="s">
        <v>224</v>
      </c>
      <c r="G602" s="2">
        <v>3</v>
      </c>
      <c r="H602" s="1" t="s">
        <v>33</v>
      </c>
      <c r="I602" s="46" t="s">
        <v>867</v>
      </c>
      <c r="J602" s="2">
        <v>6.9999999999999991</v>
      </c>
      <c r="K602" s="1" t="s">
        <v>10</v>
      </c>
      <c r="L602" s="1" t="s">
        <v>14</v>
      </c>
      <c r="M602" s="10" t="str">
        <f>+VLOOKUP(L602,Homolgacion9[[Causal]:[Causal Homologada]],2,0)</f>
        <v>Planes de Manejo mal gestionados/mal ejecutados</v>
      </c>
      <c r="N602" s="47" t="str">
        <f>+Causales[[#This Row],[Provincia]]&amp;Causales[[#This Row],[Dinámica]]&amp;Causales[[#This Row],[Causal Homologada]]</f>
        <v>PedernalesDegradaciónPlanes de Manejo mal gestionados/mal ejecutados</v>
      </c>
      <c r="O602" s="14">
        <v>2</v>
      </c>
      <c r="P602" s="8">
        <v>3</v>
      </c>
      <c r="Q602" s="8">
        <v>1</v>
      </c>
      <c r="R602" s="8">
        <v>2</v>
      </c>
      <c r="S602" s="8">
        <v>2</v>
      </c>
      <c r="T602" s="8">
        <v>2</v>
      </c>
      <c r="U602" s="8">
        <v>2</v>
      </c>
      <c r="V602" s="8"/>
      <c r="W602" s="8"/>
      <c r="X602" s="8">
        <f t="shared" si="31"/>
        <v>14</v>
      </c>
      <c r="Y602" s="39">
        <f t="shared" si="30"/>
        <v>2</v>
      </c>
      <c r="Z602" s="34">
        <v>1</v>
      </c>
      <c r="AA602" s="28"/>
      <c r="AB602" s="28">
        <f>+COUNTIFS(Causales[Causal Homologada],Causales[[#This Row],[Causal Homologada]])</f>
        <v>33</v>
      </c>
      <c r="AC602" s="28"/>
      <c r="AD602" s="28">
        <f>+COUNTIFS(Causales[Causal Homologada],Causales[[#This Row],[Causal Homologada]],Causales[Ranking],1,Causales[Dinámica],Causales[[#This Row],[Dinámica]])</f>
        <v>9</v>
      </c>
      <c r="AE602" s="28">
        <f>+COUNTIFS(Causales[Causal Homologada],Causales[[#This Row],[Causal Homologada]],Causales[Ranking],2,Causales[Dinámica],Causales[[#This Row],[Dinámica]])</f>
        <v>4</v>
      </c>
      <c r="AF602" s="28">
        <f>+Causales[[#This Row],[Conteo Rank]]*1+Causales[[#This Row],[Conteo Rank2]]*0.5</f>
        <v>11</v>
      </c>
      <c r="AG602" s="28">
        <f>+Causales[[#This Row],[Conteo Rank 1+2]]*0.8+Causales[[#This Row],[Puntaje Total]]*0.2</f>
        <v>11.600000000000001</v>
      </c>
      <c r="AH602" s="28">
        <f>+_xlfn.PERCENTRANK.INC(Causales[Puntaje Ponderado],Causales[[#This Row],[Puntaje Ponderado]],3)</f>
        <v>0.59799999999999998</v>
      </c>
      <c r="AI602" s="49" t="str">
        <f>+VLOOKUP(M602,Homolgacion9[[Causal Homologada]:[Driver]],2,0)</f>
        <v>Manejo y uso insustentable de las tierras forestales</v>
      </c>
      <c r="AJ602" s="2" t="str">
        <f t="shared" si="32"/>
        <v>Media</v>
      </c>
    </row>
    <row r="603" spans="2:36" x14ac:dyDescent="0.2">
      <c r="B603" s="1" t="s">
        <v>45</v>
      </c>
      <c r="C603" s="1" t="s">
        <v>37</v>
      </c>
      <c r="D603" s="1" t="str">
        <f>+VLOOKUP(F603,'DIV REGIONAL'!$F$4:$H$37,2,0)</f>
        <v>SUROESTE</v>
      </c>
      <c r="E603" s="1" t="str">
        <f>+VLOOKUP(F603,'DIV REGIONAL'!$F$4:$H$37,3,0)</f>
        <v>VI. ENRIQUILLO</v>
      </c>
      <c r="F603" s="1" t="s">
        <v>224</v>
      </c>
      <c r="G603" s="2">
        <v>3</v>
      </c>
      <c r="H603" s="1" t="s">
        <v>33</v>
      </c>
      <c r="I603" s="46" t="s">
        <v>867</v>
      </c>
      <c r="J603" s="2">
        <v>6.9999999999999991</v>
      </c>
      <c r="K603" s="1" t="s">
        <v>10</v>
      </c>
      <c r="L603" s="1" t="s">
        <v>11</v>
      </c>
      <c r="M603" s="10" t="str">
        <f>+VLOOKUP(L603,Homolgacion9[[Causal]:[Causal Homologada]],2,0)</f>
        <v>Incendios Mediana y Baja Intensidad</v>
      </c>
      <c r="N603" s="47" t="str">
        <f>+Causales[[#This Row],[Provincia]]&amp;Causales[[#This Row],[Dinámica]]&amp;Causales[[#This Row],[Causal Homologada]]</f>
        <v>PedernalesDegradaciónIncendios Mediana y Baja Intensidad</v>
      </c>
      <c r="O603" s="14">
        <v>2</v>
      </c>
      <c r="P603" s="8">
        <v>2</v>
      </c>
      <c r="Q603" s="8">
        <v>1</v>
      </c>
      <c r="R603" s="8">
        <v>1</v>
      </c>
      <c r="S603" s="8">
        <v>1</v>
      </c>
      <c r="T603" s="8">
        <v>1</v>
      </c>
      <c r="U603" s="8">
        <v>1</v>
      </c>
      <c r="V603" s="8"/>
      <c r="W603" s="8"/>
      <c r="X603" s="8">
        <f t="shared" si="31"/>
        <v>9</v>
      </c>
      <c r="Y603" s="39">
        <f t="shared" si="30"/>
        <v>1.2857142857142858</v>
      </c>
      <c r="Z603" s="34">
        <v>5</v>
      </c>
      <c r="AA603" s="28"/>
      <c r="AB603" s="28">
        <f>+COUNTIFS(Causales[Causal Homologada],Causales[[#This Row],[Causal Homologada]])</f>
        <v>30</v>
      </c>
      <c r="AC603" s="28"/>
      <c r="AD603" s="28">
        <f>+COUNTIFS(Causales[Causal Homologada],Causales[[#This Row],[Causal Homologada]],Causales[Ranking],1,Causales[Dinámica],Causales[[#This Row],[Dinámica]])</f>
        <v>1</v>
      </c>
      <c r="AE603" s="28">
        <f>+COUNTIFS(Causales[Causal Homologada],Causales[[#This Row],[Causal Homologada]],Causales[Ranking],2,Causales[Dinámica],Causales[[#This Row],[Dinámica]])</f>
        <v>7</v>
      </c>
      <c r="AF603" s="28">
        <f>+Causales[[#This Row],[Conteo Rank]]*1+Causales[[#This Row],[Conteo Rank2]]*0.5</f>
        <v>4.5</v>
      </c>
      <c r="AG603" s="28">
        <f>+Causales[[#This Row],[Conteo Rank 1+2]]*0.8+Causales[[#This Row],[Puntaje Total]]*0.2</f>
        <v>5.4</v>
      </c>
      <c r="AH603" s="28">
        <f>+_xlfn.PERCENTRANK.INC(Causales[Puntaje Ponderado],Causales[[#This Row],[Puntaje Ponderado]],3)</f>
        <v>0.222</v>
      </c>
      <c r="AI603" s="49" t="str">
        <f>+VLOOKUP(M603,Homolgacion9[[Causal Homologada]:[Driver]],2,0)</f>
        <v>Incendios Forestales</v>
      </c>
      <c r="AJ603" s="2" t="str">
        <f t="shared" si="32"/>
        <v>Baja</v>
      </c>
    </row>
    <row r="604" spans="2:36" x14ac:dyDescent="0.2">
      <c r="B604" s="1" t="s">
        <v>45</v>
      </c>
      <c r="C604" s="1" t="s">
        <v>37</v>
      </c>
      <c r="D604" s="1" t="str">
        <f>+VLOOKUP(F604,'DIV REGIONAL'!$F$4:$H$37,2,0)</f>
        <v>SUROESTE</v>
      </c>
      <c r="E604" s="1" t="str">
        <f>+VLOOKUP(F604,'DIV REGIONAL'!$F$4:$H$37,3,0)</f>
        <v>VI. ENRIQUILLO</v>
      </c>
      <c r="F604" s="1" t="s">
        <v>224</v>
      </c>
      <c r="G604" s="2">
        <v>3</v>
      </c>
      <c r="H604" s="1" t="s">
        <v>33</v>
      </c>
      <c r="I604" s="46" t="s">
        <v>867</v>
      </c>
      <c r="J604" s="2">
        <v>6.9999999999999991</v>
      </c>
      <c r="K604" s="1" t="s">
        <v>10</v>
      </c>
      <c r="L604" s="1" t="s">
        <v>12</v>
      </c>
      <c r="M604" s="10" t="str">
        <f>+VLOOKUP(L604,Homolgacion9[[Causal]:[Causal Homologada]],2,0)</f>
        <v>Pastoreo de ganado en bosques</v>
      </c>
      <c r="N604" s="47" t="str">
        <f>+Causales[[#This Row],[Provincia]]&amp;Causales[[#This Row],[Dinámica]]&amp;Causales[[#This Row],[Causal Homologada]]</f>
        <v>PedernalesDegradaciónPastoreo de ganado en bosques</v>
      </c>
      <c r="O604" s="14">
        <v>3</v>
      </c>
      <c r="P604" s="8">
        <v>3</v>
      </c>
      <c r="Q604" s="8">
        <v>1</v>
      </c>
      <c r="R604" s="8">
        <v>1</v>
      </c>
      <c r="S604" s="8">
        <v>2</v>
      </c>
      <c r="T604" s="8">
        <v>2</v>
      </c>
      <c r="U604" s="8">
        <v>2</v>
      </c>
      <c r="V604" s="8"/>
      <c r="W604" s="8"/>
      <c r="X604" s="8">
        <f t="shared" si="31"/>
        <v>14</v>
      </c>
      <c r="Y604" s="39">
        <f t="shared" si="30"/>
        <v>2</v>
      </c>
      <c r="Z604" s="34">
        <v>1</v>
      </c>
      <c r="AA604" s="28"/>
      <c r="AB604" s="28">
        <f>+COUNTIFS(Causales[Causal Homologada],Causales[[#This Row],[Causal Homologada]])</f>
        <v>29</v>
      </c>
      <c r="AC604" s="28"/>
      <c r="AD604" s="28">
        <f>+COUNTIFS(Causales[Causal Homologada],Causales[[#This Row],[Causal Homologada]],Causales[Ranking],1,Causales[Dinámica],Causales[[#This Row],[Dinámica]])</f>
        <v>11</v>
      </c>
      <c r="AE604" s="28">
        <f>+COUNTIFS(Causales[Causal Homologada],Causales[[#This Row],[Causal Homologada]],Causales[Ranking],2,Causales[Dinámica],Causales[[#This Row],[Dinámica]])</f>
        <v>8</v>
      </c>
      <c r="AF604" s="28">
        <f>+Causales[[#This Row],[Conteo Rank]]*1+Causales[[#This Row],[Conteo Rank2]]*0.5</f>
        <v>15</v>
      </c>
      <c r="AG604" s="28">
        <f>+Causales[[#This Row],[Conteo Rank 1+2]]*0.8+Causales[[#This Row],[Puntaje Total]]*0.2</f>
        <v>14.8</v>
      </c>
      <c r="AH604" s="28">
        <f>+_xlfn.PERCENTRANK.INC(Causales[Puntaje Ponderado],Causales[[#This Row],[Puntaje Ponderado]],3)</f>
        <v>0.90100000000000002</v>
      </c>
      <c r="AI604" s="49" t="str">
        <f>+VLOOKUP(M604,Homolgacion9[[Causal Homologada]:[Driver]],2,0)</f>
        <v>Manejo y uso insustentable de las tierras para producción ganadera</v>
      </c>
      <c r="AJ604" s="2" t="str">
        <f t="shared" si="32"/>
        <v>Muy Alta</v>
      </c>
    </row>
    <row r="605" spans="2:36" x14ac:dyDescent="0.2">
      <c r="B605" s="1" t="s">
        <v>45</v>
      </c>
      <c r="C605" s="1" t="s">
        <v>37</v>
      </c>
      <c r="D605" s="1" t="str">
        <f>+VLOOKUP(F605,'DIV REGIONAL'!$F$4:$H$37,2,0)</f>
        <v>SUROESTE</v>
      </c>
      <c r="E605" s="1" t="str">
        <f>+VLOOKUP(F605,'DIV REGIONAL'!$F$4:$H$37,3,0)</f>
        <v>VI. ENRIQUILLO</v>
      </c>
      <c r="F605" s="1" t="s">
        <v>224</v>
      </c>
      <c r="G605" s="2">
        <v>3</v>
      </c>
      <c r="H605" s="1" t="s">
        <v>33</v>
      </c>
      <c r="I605" s="46" t="s">
        <v>867</v>
      </c>
      <c r="J605" s="2">
        <v>6.9999999999999991</v>
      </c>
      <c r="K605" s="1" t="s">
        <v>10</v>
      </c>
      <c r="L605" s="1" t="s">
        <v>201</v>
      </c>
      <c r="M605" s="10" t="str">
        <f>+VLOOKUP(L605,Homolgacion9[[Causal]:[Causal Homologada]],2,0)</f>
        <v>Extracción de Madera Leña/Carbón</v>
      </c>
      <c r="N605" s="47" t="str">
        <f>+Causales[[#This Row],[Provincia]]&amp;Causales[[#This Row],[Dinámica]]&amp;Causales[[#This Row],[Causal Homologada]]</f>
        <v>PedernalesDegradaciónExtracción de Madera Leña/Carbón</v>
      </c>
      <c r="O605" s="14">
        <v>1</v>
      </c>
      <c r="P605" s="8">
        <v>1</v>
      </c>
      <c r="Q605" s="8">
        <v>2</v>
      </c>
      <c r="R605" s="8">
        <v>2</v>
      </c>
      <c r="S605" s="8">
        <v>2</v>
      </c>
      <c r="T605" s="8">
        <v>2</v>
      </c>
      <c r="U605" s="8">
        <v>2</v>
      </c>
      <c r="V605" s="8"/>
      <c r="W605" s="8"/>
      <c r="X605" s="8">
        <f t="shared" si="31"/>
        <v>12</v>
      </c>
      <c r="Y605" s="39">
        <f t="shared" si="30"/>
        <v>1.7142857142857142</v>
      </c>
      <c r="Z605" s="34">
        <v>3</v>
      </c>
      <c r="AA605" s="28"/>
      <c r="AB605" s="28">
        <f>+COUNTIFS(Causales[Causal Homologada],Causales[[#This Row],[Causal Homologada]])</f>
        <v>31</v>
      </c>
      <c r="AC605" s="28"/>
      <c r="AD605" s="28">
        <f>+COUNTIFS(Causales[Causal Homologada],Causales[[#This Row],[Causal Homologada]],Causales[Ranking],1,Causales[Dinámica],Causales[[#This Row],[Dinámica]])</f>
        <v>10</v>
      </c>
      <c r="AE605" s="28">
        <f>+COUNTIFS(Causales[Causal Homologada],Causales[[#This Row],[Causal Homologada]],Causales[Ranking],2,Causales[Dinámica],Causales[[#This Row],[Dinámica]])</f>
        <v>9</v>
      </c>
      <c r="AF605" s="28">
        <f>+Causales[[#This Row],[Conteo Rank]]*1+Causales[[#This Row],[Conteo Rank2]]*0.5</f>
        <v>14.5</v>
      </c>
      <c r="AG605" s="28">
        <f>+Causales[[#This Row],[Conteo Rank 1+2]]*0.8+Causales[[#This Row],[Puntaje Total]]*0.2</f>
        <v>14.000000000000002</v>
      </c>
      <c r="AH605" s="28">
        <f>+_xlfn.PERCENTRANK.INC(Causales[Puntaje Ponderado],Causales[[#This Row],[Puntaje Ponderado]],3)</f>
        <v>0.83599999999999997</v>
      </c>
      <c r="AI605" s="49" t="str">
        <f>+VLOOKUP(M605,Homolgacion9[[Causal Homologada]:[Driver]],2,0)</f>
        <v>Manejo y uso insustentable de las tierras forestales</v>
      </c>
      <c r="AJ605" s="2" t="str">
        <f t="shared" si="32"/>
        <v>Muy Alta</v>
      </c>
    </row>
    <row r="606" spans="2:36" x14ac:dyDescent="0.2">
      <c r="B606" s="1" t="s">
        <v>45</v>
      </c>
      <c r="C606" s="1" t="s">
        <v>37</v>
      </c>
      <c r="D606" s="1" t="str">
        <f>+VLOOKUP(F606,'DIV REGIONAL'!$F$4:$H$37,2,0)</f>
        <v>SUROESTE</v>
      </c>
      <c r="E606" s="1" t="str">
        <f>+VLOOKUP(F606,'DIV REGIONAL'!$F$4:$H$37,3,0)</f>
        <v>VI. ENRIQUILLO</v>
      </c>
      <c r="F606" s="1" t="s">
        <v>224</v>
      </c>
      <c r="G606" s="2">
        <v>3</v>
      </c>
      <c r="H606" s="1" t="s">
        <v>33</v>
      </c>
      <c r="I606" s="46" t="s">
        <v>867</v>
      </c>
      <c r="J606" s="2">
        <v>6.9999999999999991</v>
      </c>
      <c r="K606" s="1" t="s">
        <v>10</v>
      </c>
      <c r="L606" s="1" t="s">
        <v>138</v>
      </c>
      <c r="M606" s="10" t="str">
        <f>+VLOOKUP(L606,Homolgacion9[[Causal]:[Causal Homologada]],2,0)</f>
        <v>Desastres Naturales</v>
      </c>
      <c r="N606" s="47" t="str">
        <f>+Causales[[#This Row],[Provincia]]&amp;Causales[[#This Row],[Dinámica]]&amp;Causales[[#This Row],[Causal Homologada]]</f>
        <v>PedernalesDegradaciónDesastres Naturales</v>
      </c>
      <c r="O606" s="14">
        <v>1</v>
      </c>
      <c r="P606" s="8">
        <v>1</v>
      </c>
      <c r="Q606" s="8">
        <v>1</v>
      </c>
      <c r="R606" s="8">
        <v>1</v>
      </c>
      <c r="S606" s="8">
        <v>1</v>
      </c>
      <c r="T606" s="8">
        <v>1</v>
      </c>
      <c r="U606" s="8">
        <v>1</v>
      </c>
      <c r="V606" s="8"/>
      <c r="W606" s="8"/>
      <c r="X606" s="8">
        <f t="shared" si="31"/>
        <v>7</v>
      </c>
      <c r="Y606" s="39">
        <f t="shared" si="30"/>
        <v>1</v>
      </c>
      <c r="Z606" s="34">
        <v>6</v>
      </c>
      <c r="AA606" s="28"/>
      <c r="AB606" s="28">
        <f>+COUNTIFS(Causales[Causal Homologada],Causales[[#This Row],[Causal Homologada]])</f>
        <v>15</v>
      </c>
      <c r="AC606" s="28"/>
      <c r="AD606" s="28">
        <f>+COUNTIFS(Causales[Causal Homologada],Causales[[#This Row],[Causal Homologada]],Causales[Ranking],1,Causales[Dinámica],Causales[[#This Row],[Dinámica]])</f>
        <v>2</v>
      </c>
      <c r="AE606" s="28">
        <f>+COUNTIFS(Causales[Causal Homologada],Causales[[#This Row],[Causal Homologada]],Causales[Ranking],2,Causales[Dinámica],Causales[[#This Row],[Dinámica]])</f>
        <v>1</v>
      </c>
      <c r="AF606" s="28">
        <f>+Causales[[#This Row],[Conteo Rank]]*1+Causales[[#This Row],[Conteo Rank2]]*0.5</f>
        <v>2.5</v>
      </c>
      <c r="AG606" s="28">
        <f>+Causales[[#This Row],[Conteo Rank 1+2]]*0.8+Causales[[#This Row],[Puntaje Total]]*0.2</f>
        <v>3.4000000000000004</v>
      </c>
      <c r="AH606" s="28">
        <f>+_xlfn.PERCENTRANK.INC(Causales[Puntaje Ponderado],Causales[[#This Row],[Puntaje Ponderado]],3)</f>
        <v>0.106</v>
      </c>
      <c r="AI606" s="49" t="str">
        <f>+VLOOKUP(M606,Homolgacion9[[Causal Homologada]:[Driver]],2,0)</f>
        <v>Desastres Naturales: Huracanes, sequía y deslizamientos</v>
      </c>
      <c r="AJ606" s="2" t="str">
        <f t="shared" si="32"/>
        <v>Muy Baja</v>
      </c>
    </row>
    <row r="607" spans="2:36" x14ac:dyDescent="0.2">
      <c r="B607" s="1" t="s">
        <v>45</v>
      </c>
      <c r="C607" s="1" t="s">
        <v>37</v>
      </c>
      <c r="D607" s="1" t="str">
        <f>+VLOOKUP(F607,'DIV REGIONAL'!$F$4:$H$37,2,0)</f>
        <v>SUROESTE</v>
      </c>
      <c r="E607" s="1" t="str">
        <f>+VLOOKUP(F607,'DIV REGIONAL'!$F$4:$H$37,3,0)</f>
        <v>VI. ENRIQUILLO</v>
      </c>
      <c r="F607" s="1" t="s">
        <v>224</v>
      </c>
      <c r="G607" s="2">
        <v>3</v>
      </c>
      <c r="H607" s="1" t="s">
        <v>33</v>
      </c>
      <c r="I607" s="46" t="s">
        <v>867</v>
      </c>
      <c r="J607" s="2">
        <v>6.9999999999999991</v>
      </c>
      <c r="K607" s="1" t="s">
        <v>10</v>
      </c>
      <c r="L607" s="1" t="s">
        <v>202</v>
      </c>
      <c r="M607" s="10" t="str">
        <f>+VLOOKUP(L607,Homolgacion9[[Causal]:[Causal Homologada]],2,0)</f>
        <v>Plagas y Enfermedades Forestales</v>
      </c>
      <c r="N607" s="47" t="str">
        <f>+Causales[[#This Row],[Provincia]]&amp;Causales[[#This Row],[Dinámica]]&amp;Causales[[#This Row],[Causal Homologada]]</f>
        <v>PedernalesDegradaciónPlagas y Enfermedades Forestales</v>
      </c>
      <c r="O607" s="14">
        <v>1</v>
      </c>
      <c r="P607" s="8">
        <v>1</v>
      </c>
      <c r="Q607" s="8">
        <v>1</v>
      </c>
      <c r="R607" s="8">
        <v>1</v>
      </c>
      <c r="S607" s="8">
        <v>1</v>
      </c>
      <c r="T607" s="8">
        <v>1</v>
      </c>
      <c r="U607" s="8">
        <v>1</v>
      </c>
      <c r="V607" s="8"/>
      <c r="W607" s="8"/>
      <c r="X607" s="8">
        <f t="shared" si="31"/>
        <v>7</v>
      </c>
      <c r="Y607" s="39">
        <f t="shared" si="30"/>
        <v>1</v>
      </c>
      <c r="Z607" s="34">
        <v>6</v>
      </c>
      <c r="AA607" s="28"/>
      <c r="AB607" s="28">
        <f>+COUNTIFS(Causales[Causal Homologada],Causales[[#This Row],[Causal Homologada]])</f>
        <v>8</v>
      </c>
      <c r="AC607" s="28"/>
      <c r="AD607" s="28">
        <f>+COUNTIFS(Causales[Causal Homologada],Causales[[#This Row],[Causal Homologada]],Causales[Ranking],1,Causales[Dinámica],Causales[[#This Row],[Dinámica]])</f>
        <v>0</v>
      </c>
      <c r="AE607" s="28">
        <f>+COUNTIFS(Causales[Causal Homologada],Causales[[#This Row],[Causal Homologada]],Causales[Ranking],2,Causales[Dinámica],Causales[[#This Row],[Dinámica]])</f>
        <v>1</v>
      </c>
      <c r="AF607" s="28">
        <f>+Causales[[#This Row],[Conteo Rank]]*1+Causales[[#This Row],[Conteo Rank2]]*0.5</f>
        <v>0.5</v>
      </c>
      <c r="AG607" s="28">
        <f>+Causales[[#This Row],[Conteo Rank 1+2]]*0.8+Causales[[#This Row],[Puntaje Total]]*0.2</f>
        <v>1.8000000000000003</v>
      </c>
      <c r="AH607" s="28">
        <f>+_xlfn.PERCENTRANK.INC(Causales[Puntaje Ponderado],Causales[[#This Row],[Puntaje Ponderado]],3)</f>
        <v>2.1000000000000001E-2</v>
      </c>
      <c r="AI607" s="49" t="str">
        <f>+VLOOKUP(M607,Homolgacion9[[Causal Homologada]:[Driver]],2,0)</f>
        <v>Plagas, enfermedades en introducción de especies invasoras exóticas</v>
      </c>
      <c r="AJ607" s="2" t="str">
        <f t="shared" si="32"/>
        <v>Muy Baja</v>
      </c>
    </row>
    <row r="608" spans="2:36" x14ac:dyDescent="0.2">
      <c r="B608" s="1" t="s">
        <v>45</v>
      </c>
      <c r="C608" s="1" t="s">
        <v>37</v>
      </c>
      <c r="D608" s="1" t="str">
        <f>+VLOOKUP(F608,'DIV REGIONAL'!$F$4:$H$37,2,0)</f>
        <v>SUROESTE</v>
      </c>
      <c r="E608" s="1" t="str">
        <f>+VLOOKUP(F608,'DIV REGIONAL'!$F$4:$H$37,3,0)</f>
        <v>VI. ENRIQUILLO</v>
      </c>
      <c r="F608" s="1" t="s">
        <v>224</v>
      </c>
      <c r="G608" s="2">
        <v>3</v>
      </c>
      <c r="H608" s="1" t="s">
        <v>33</v>
      </c>
      <c r="I608" s="46" t="s">
        <v>867</v>
      </c>
      <c r="J608" s="2">
        <v>6.9999999999999991</v>
      </c>
      <c r="K608" s="1" t="s">
        <v>10</v>
      </c>
      <c r="L608" s="1" t="s">
        <v>163</v>
      </c>
      <c r="M608" s="10" t="str">
        <f>+VLOOKUP(L608,Homolgacion9[[Causal]:[Causal Homologada]],2,0)</f>
        <v>Introducción Especies Exóticas/Invasoras</v>
      </c>
      <c r="N608" s="47" t="str">
        <f>+Causales[[#This Row],[Provincia]]&amp;Causales[[#This Row],[Dinámica]]&amp;Causales[[#This Row],[Causal Homologada]]</f>
        <v>PedernalesDegradaciónIntroducción Especies Exóticas/Invasoras</v>
      </c>
      <c r="O608" s="14">
        <v>1</v>
      </c>
      <c r="P608" s="8">
        <v>1</v>
      </c>
      <c r="Q608" s="8">
        <v>1</v>
      </c>
      <c r="R608" s="8">
        <v>1</v>
      </c>
      <c r="S608" s="8">
        <v>1</v>
      </c>
      <c r="T608" s="8">
        <v>1</v>
      </c>
      <c r="U608" s="8">
        <v>1</v>
      </c>
      <c r="V608" s="8"/>
      <c r="W608" s="8"/>
      <c r="X608" s="8">
        <f t="shared" si="31"/>
        <v>7</v>
      </c>
      <c r="Y608" s="39">
        <f t="shared" si="30"/>
        <v>1</v>
      </c>
      <c r="Z608" s="34">
        <v>6</v>
      </c>
      <c r="AA608" s="28"/>
      <c r="AB608" s="28">
        <f>+COUNTIFS(Causales[Causal Homologada],Causales[[#This Row],[Causal Homologada]])</f>
        <v>18</v>
      </c>
      <c r="AC608" s="28"/>
      <c r="AD608" s="28">
        <f>+COUNTIFS(Causales[Causal Homologada],Causales[[#This Row],[Causal Homologada]],Causales[Ranking],1,Causales[Dinámica],Causales[[#This Row],[Dinámica]])</f>
        <v>2</v>
      </c>
      <c r="AE608" s="28">
        <f>+COUNTIFS(Causales[Causal Homologada],Causales[[#This Row],[Causal Homologada]],Causales[Ranking],2,Causales[Dinámica],Causales[[#This Row],[Dinámica]])</f>
        <v>4</v>
      </c>
      <c r="AF608" s="28">
        <f>+Causales[[#This Row],[Conteo Rank]]*1+Causales[[#This Row],[Conteo Rank2]]*0.5</f>
        <v>4</v>
      </c>
      <c r="AG608" s="28">
        <f>+Causales[[#This Row],[Conteo Rank 1+2]]*0.8+Causales[[#This Row],[Puntaje Total]]*0.2</f>
        <v>4.6000000000000005</v>
      </c>
      <c r="AH608" s="28">
        <f>+_xlfn.PERCENTRANK.INC(Causales[Puntaje Ponderado],Causales[[#This Row],[Puntaje Ponderado]],3)</f>
        <v>0.17799999999999999</v>
      </c>
      <c r="AI608" s="49" t="str">
        <f>+VLOOKUP(M608,Homolgacion9[[Causal Homologada]:[Driver]],2,0)</f>
        <v>Plagas, enfermedades en introducción de especies invasoras exóticas</v>
      </c>
      <c r="AJ608" s="2" t="str">
        <f t="shared" si="32"/>
        <v>Muy Baja</v>
      </c>
    </row>
    <row r="609" spans="2:36" x14ac:dyDescent="0.2">
      <c r="B609" s="1" t="s">
        <v>45</v>
      </c>
      <c r="C609" s="1" t="s">
        <v>37</v>
      </c>
      <c r="D609" s="1" t="str">
        <f>+VLOOKUP(F609,'DIV REGIONAL'!$F$4:$H$37,2,0)</f>
        <v>SUROESTE</v>
      </c>
      <c r="E609" s="1" t="str">
        <f>+VLOOKUP(F609,'DIV REGIONAL'!$F$4:$H$37,3,0)</f>
        <v>VI. ENRIQUILLO</v>
      </c>
      <c r="F609" s="1" t="s">
        <v>224</v>
      </c>
      <c r="G609" s="2">
        <v>3</v>
      </c>
      <c r="H609" s="1" t="s">
        <v>33</v>
      </c>
      <c r="I609" s="46" t="s">
        <v>867</v>
      </c>
      <c r="J609" s="2">
        <v>6.9999999999999991</v>
      </c>
      <c r="K609" s="1" t="s">
        <v>10</v>
      </c>
      <c r="L609" s="1" t="s">
        <v>203</v>
      </c>
      <c r="M609" s="10" t="str">
        <f>+VLOOKUP(L609,Homolgacion9[[Causal]:[Causal Homologada]],2,0)</f>
        <v>Otras Causas Misceláneas</v>
      </c>
      <c r="N609" s="47" t="str">
        <f>+Causales[[#This Row],[Provincia]]&amp;Causales[[#This Row],[Dinámica]]&amp;Causales[[#This Row],[Causal Homologada]]</f>
        <v>PedernalesDegradaciónOtras Causas Misceláneas</v>
      </c>
      <c r="O609" s="14">
        <v>1</v>
      </c>
      <c r="P609" s="8">
        <v>1</v>
      </c>
      <c r="Q609" s="8">
        <v>1</v>
      </c>
      <c r="R609" s="8">
        <v>2</v>
      </c>
      <c r="S609" s="8">
        <v>2</v>
      </c>
      <c r="T609" s="8">
        <v>2</v>
      </c>
      <c r="U609" s="8">
        <v>2</v>
      </c>
      <c r="V609" s="8"/>
      <c r="W609" s="8"/>
      <c r="X609" s="8">
        <f t="shared" si="31"/>
        <v>11</v>
      </c>
      <c r="Y609" s="39">
        <f t="shared" si="30"/>
        <v>1.5714285714285714</v>
      </c>
      <c r="Z609" s="34">
        <v>4</v>
      </c>
      <c r="AA609" s="28"/>
      <c r="AB609" s="28">
        <f>+COUNTIFS(Causales[Causal Homologada],Causales[[#This Row],[Causal Homologada]])</f>
        <v>13</v>
      </c>
      <c r="AC609" s="28"/>
      <c r="AD609" s="28">
        <f>+COUNTIFS(Causales[Causal Homologada],Causales[[#This Row],[Causal Homologada]],Causales[Ranking],1,Causales[Dinámica],Causales[[#This Row],[Dinámica]])</f>
        <v>0</v>
      </c>
      <c r="AE609" s="28">
        <f>+COUNTIFS(Causales[Causal Homologada],Causales[[#This Row],[Causal Homologada]],Causales[Ranking],2,Causales[Dinámica],Causales[[#This Row],[Dinámica]])</f>
        <v>0</v>
      </c>
      <c r="AF609" s="28">
        <f>+Causales[[#This Row],[Conteo Rank]]*1+Causales[[#This Row],[Conteo Rank2]]*0.5</f>
        <v>0</v>
      </c>
      <c r="AG609" s="28">
        <f>+Causales[[#This Row],[Conteo Rank 1+2]]*0.8+Causales[[#This Row],[Puntaje Total]]*0.2</f>
        <v>2.2000000000000002</v>
      </c>
      <c r="AH609" s="28">
        <f>+_xlfn.PERCENTRANK.INC(Causales[Puntaje Ponderado],Causales[[#This Row],[Puntaje Ponderado]],3)</f>
        <v>3.4000000000000002E-2</v>
      </c>
      <c r="AI609" s="49" t="str">
        <f>+VLOOKUP(M609,Homolgacion9[[Causal Homologada]:[Driver]],2,0)</f>
        <v>Débil Educación Ambiental</v>
      </c>
      <c r="AJ609" s="2" t="str">
        <f t="shared" si="32"/>
        <v>Muy Baja</v>
      </c>
    </row>
    <row r="610" spans="2:36" x14ac:dyDescent="0.2">
      <c r="B610" s="1" t="s">
        <v>45</v>
      </c>
      <c r="C610" s="1" t="s">
        <v>37</v>
      </c>
      <c r="D610" s="1" t="str">
        <f>+VLOOKUP(F610,'DIV REGIONAL'!$F$4:$H$37,2,0)</f>
        <v>SUROESTE</v>
      </c>
      <c r="E610" s="1" t="str">
        <f>+VLOOKUP(F610,'DIV REGIONAL'!$F$4:$H$37,3,0)</f>
        <v>VI. ENRIQUILLO</v>
      </c>
      <c r="F610" s="1" t="s">
        <v>224</v>
      </c>
      <c r="G610" s="2">
        <v>3</v>
      </c>
      <c r="H610" s="1" t="s">
        <v>33</v>
      </c>
      <c r="I610" s="46" t="s">
        <v>867</v>
      </c>
      <c r="J610" s="2">
        <v>6.9999999999999991</v>
      </c>
      <c r="K610" s="1" t="s">
        <v>10</v>
      </c>
      <c r="L610" s="1" t="s">
        <v>204</v>
      </c>
      <c r="M610" s="10" t="str">
        <f>+VLOOKUP(L610,Homolgacion9[[Causal]:[Causal Homologada]],2,0)</f>
        <v>Minería a cielo abierto</v>
      </c>
      <c r="N610" s="47" t="str">
        <f>+Causales[[#This Row],[Provincia]]&amp;Causales[[#This Row],[Dinámica]]&amp;Causales[[#This Row],[Causal Homologada]]</f>
        <v>PedernalesDegradaciónMinería a cielo abierto</v>
      </c>
      <c r="O610" s="14">
        <v>3</v>
      </c>
      <c r="P610" s="8">
        <v>1</v>
      </c>
      <c r="Q610" s="8">
        <v>1</v>
      </c>
      <c r="R610" s="8">
        <v>2</v>
      </c>
      <c r="S610" s="8">
        <v>2</v>
      </c>
      <c r="T610" s="8">
        <v>2</v>
      </c>
      <c r="U610" s="8">
        <v>2</v>
      </c>
      <c r="V610" s="8"/>
      <c r="W610" s="8"/>
      <c r="X610" s="8">
        <f t="shared" si="31"/>
        <v>13</v>
      </c>
      <c r="Y610" s="39">
        <f t="shared" si="30"/>
        <v>1.8571428571428572</v>
      </c>
      <c r="Z610" s="34">
        <v>2</v>
      </c>
      <c r="AA610" s="28"/>
      <c r="AB610" s="28">
        <f>+COUNTIFS(Causales[Causal Homologada],Causales[[#This Row],[Causal Homologada]])</f>
        <v>24</v>
      </c>
      <c r="AC610" s="28"/>
      <c r="AD610" s="28">
        <f>+COUNTIFS(Causales[Causal Homologada],Causales[[#This Row],[Causal Homologada]],Causales[Ranking],1,Causales[Dinámica],Causales[[#This Row],[Dinámica]])</f>
        <v>0</v>
      </c>
      <c r="AE610" s="28">
        <f>+COUNTIFS(Causales[Causal Homologada],Causales[[#This Row],[Causal Homologada]],Causales[Ranking],2,Causales[Dinámica],Causales[[#This Row],[Dinámica]])</f>
        <v>2</v>
      </c>
      <c r="AF610" s="28">
        <f>+Causales[[#This Row],[Conteo Rank]]*1+Causales[[#This Row],[Conteo Rank2]]*0.5</f>
        <v>1</v>
      </c>
      <c r="AG610" s="28">
        <f>+Causales[[#This Row],[Conteo Rank 1+2]]*0.8+Causales[[#This Row],[Puntaje Total]]*0.2</f>
        <v>3.4000000000000004</v>
      </c>
      <c r="AH610" s="28">
        <f>+_xlfn.PERCENTRANK.INC(Causales[Puntaje Ponderado],Causales[[#This Row],[Puntaje Ponderado]],3)</f>
        <v>0.106</v>
      </c>
      <c r="AI610" s="49" t="str">
        <f>+VLOOKUP(M610,Homolgacion9[[Causal Homologada]:[Driver]],2,0)</f>
        <v>Minería a cielo abierto</v>
      </c>
      <c r="AJ610" s="2" t="str">
        <f t="shared" si="32"/>
        <v>Muy Baja</v>
      </c>
    </row>
    <row r="611" spans="2:36" x14ac:dyDescent="0.2">
      <c r="B611" s="1" t="s">
        <v>45</v>
      </c>
      <c r="C611" s="1" t="s">
        <v>37</v>
      </c>
      <c r="D611" s="1" t="str">
        <f>+VLOOKUP(F611,'DIV REGIONAL'!$F$4:$H$37,2,0)</f>
        <v>SUROESTE</v>
      </c>
      <c r="E611" s="1" t="str">
        <f>+VLOOKUP(F611,'DIV REGIONAL'!$F$4:$H$37,3,0)</f>
        <v>VI. ENRIQUILLO</v>
      </c>
      <c r="F611" s="1" t="s">
        <v>224</v>
      </c>
      <c r="G611" s="2">
        <v>3</v>
      </c>
      <c r="H611" s="1" t="s">
        <v>33</v>
      </c>
      <c r="I611" s="46" t="s">
        <v>867</v>
      </c>
      <c r="J611" s="2">
        <v>6.9999999999999991</v>
      </c>
      <c r="K611" s="1" t="s">
        <v>15</v>
      </c>
      <c r="L611" s="1" t="s">
        <v>16</v>
      </c>
      <c r="M611" s="10" t="str">
        <f>+VLOOKUP(L611,Homolgacion9[[Causal]:[Causal Homologada]],2,0)</f>
        <v>Debilidad en la Institucionalidad Forestal</v>
      </c>
      <c r="N611" s="47" t="str">
        <f>+Causales[[#This Row],[Provincia]]&amp;Causales[[#This Row],[Dinámica]]&amp;Causales[[#This Row],[Causal Homologada]]</f>
        <v>PedernalesCausas IndirectasDebilidad en la Institucionalidad Forestal</v>
      </c>
      <c r="O611" s="14">
        <v>3</v>
      </c>
      <c r="P611" s="8">
        <v>3</v>
      </c>
      <c r="Q611" s="8">
        <v>4</v>
      </c>
      <c r="R611" s="8">
        <v>1</v>
      </c>
      <c r="S611" s="8">
        <v>2</v>
      </c>
      <c r="T611" s="8">
        <v>2</v>
      </c>
      <c r="U611" s="8">
        <v>2</v>
      </c>
      <c r="V611" s="8"/>
      <c r="W611" s="8"/>
      <c r="X611" s="8">
        <f t="shared" si="31"/>
        <v>17</v>
      </c>
      <c r="Y611" s="39">
        <f t="shared" si="30"/>
        <v>2.4285714285714284</v>
      </c>
      <c r="Z611" s="35">
        <v>5</v>
      </c>
      <c r="AA611" s="28"/>
      <c r="AB611" s="28">
        <f>+COUNTIFS(Causales[Causal Homologada],Causales[[#This Row],[Causal Homologada]])</f>
        <v>37</v>
      </c>
      <c r="AC611" s="28"/>
      <c r="AD611" s="28">
        <f>+COUNTIFS(Causales[Causal Homologada],Causales[[#This Row],[Causal Homologada]],Causales[Ranking],1,Causales[Dinámica],Causales[[#This Row],[Dinámica]])</f>
        <v>8</v>
      </c>
      <c r="AE611" s="28">
        <f>+COUNTIFS(Causales[Causal Homologada],Causales[[#This Row],[Causal Homologada]],Causales[Ranking],2,Causales[Dinámica],Causales[[#This Row],[Dinámica]])</f>
        <v>4</v>
      </c>
      <c r="AF611" s="28">
        <f>+Causales[[#This Row],[Conteo Rank]]*1+Causales[[#This Row],[Conteo Rank2]]*0.5</f>
        <v>10</v>
      </c>
      <c r="AG611" s="28">
        <f>+Causales[[#This Row],[Conteo Rank 1+2]]*0.8+Causales[[#This Row],[Puntaje Total]]*0.2</f>
        <v>11.4</v>
      </c>
      <c r="AH611" s="28">
        <f>+_xlfn.PERCENTRANK.INC(Causales[Puntaje Ponderado],Causales[[#This Row],[Puntaje Ponderado]],3)</f>
        <v>0.57499999999999996</v>
      </c>
      <c r="AI611" s="49" t="str">
        <f>+VLOOKUP(M611,Homolgacion9[[Causal Homologada]:[Driver]],2,0)</f>
        <v>Debilidad institucional para la gestión forestal y ausencia de ley sectorial forestal y otras leyes asociadas a la gestión del sector</v>
      </c>
      <c r="AJ611" s="2" t="str">
        <f t="shared" si="32"/>
        <v>Media</v>
      </c>
    </row>
    <row r="612" spans="2:36" x14ac:dyDescent="0.2">
      <c r="B612" s="1" t="s">
        <v>45</v>
      </c>
      <c r="C612" s="1" t="s">
        <v>37</v>
      </c>
      <c r="D612" s="1" t="str">
        <f>+VLOOKUP(F612,'DIV REGIONAL'!$F$4:$H$37,2,0)</f>
        <v>SUROESTE</v>
      </c>
      <c r="E612" s="1" t="str">
        <f>+VLOOKUP(F612,'DIV REGIONAL'!$F$4:$H$37,3,0)</f>
        <v>VI. ENRIQUILLO</v>
      </c>
      <c r="F612" s="1" t="s">
        <v>224</v>
      </c>
      <c r="G612" s="2">
        <v>3</v>
      </c>
      <c r="H612" s="1" t="s">
        <v>33</v>
      </c>
      <c r="I612" s="46" t="s">
        <v>867</v>
      </c>
      <c r="J612" s="2">
        <v>6.9999999999999991</v>
      </c>
      <c r="K612" s="1" t="s">
        <v>15</v>
      </c>
      <c r="L612" s="1" t="s">
        <v>17</v>
      </c>
      <c r="M612" s="10" t="str">
        <f>+VLOOKUP(L612,Homolgacion9[[Causal]:[Causal Homologada]],2,0)</f>
        <v>Debilidad en las Políticas Públicas</v>
      </c>
      <c r="N612" s="47" t="str">
        <f>+Causales[[#This Row],[Provincia]]&amp;Causales[[#This Row],[Dinámica]]&amp;Causales[[#This Row],[Causal Homologada]]</f>
        <v>PedernalesCausas IndirectasDebilidad en las Políticas Públicas</v>
      </c>
      <c r="O612" s="14">
        <v>2</v>
      </c>
      <c r="P612" s="8">
        <v>2</v>
      </c>
      <c r="Q612" s="8">
        <v>2</v>
      </c>
      <c r="R612" s="8">
        <v>3</v>
      </c>
      <c r="S612" s="8">
        <v>3</v>
      </c>
      <c r="T612" s="8">
        <v>3</v>
      </c>
      <c r="U612" s="8">
        <v>3</v>
      </c>
      <c r="V612" s="8"/>
      <c r="W612" s="8"/>
      <c r="X612" s="8">
        <f t="shared" si="31"/>
        <v>18</v>
      </c>
      <c r="Y612" s="39">
        <f t="shared" si="30"/>
        <v>2.5714285714285716</v>
      </c>
      <c r="Z612" s="35">
        <v>4</v>
      </c>
      <c r="AA612" s="28"/>
      <c r="AB612" s="28">
        <f>+COUNTIFS(Causales[Causal Homologada],Causales[[#This Row],[Causal Homologada]])</f>
        <v>50</v>
      </c>
      <c r="AC612" s="28"/>
      <c r="AD612" s="28">
        <f>+COUNTIFS(Causales[Causal Homologada],Causales[[#This Row],[Causal Homologada]],Causales[Ranking],1,Causales[Dinámica],Causales[[#This Row],[Dinámica]])</f>
        <v>8</v>
      </c>
      <c r="AE612" s="28">
        <f>+COUNTIFS(Causales[Causal Homologada],Causales[[#This Row],[Causal Homologada]],Causales[Ranking],2,Causales[Dinámica],Causales[[#This Row],[Dinámica]])</f>
        <v>8</v>
      </c>
      <c r="AF612" s="28">
        <f>+Causales[[#This Row],[Conteo Rank]]*1+Causales[[#This Row],[Conteo Rank2]]*0.5</f>
        <v>12</v>
      </c>
      <c r="AG612" s="28">
        <f>+Causales[[#This Row],[Conteo Rank 1+2]]*0.8+Causales[[#This Row],[Puntaje Total]]*0.2</f>
        <v>13.200000000000001</v>
      </c>
      <c r="AH612" s="28">
        <f>+_xlfn.PERCENTRANK.INC(Causales[Puntaje Ponderado],Causales[[#This Row],[Puntaje Ponderado]],3)</f>
        <v>0.77200000000000002</v>
      </c>
      <c r="AI612" s="49" t="str">
        <f>+VLOOKUP(M612,Homolgacion9[[Causal Homologada]:[Driver]],2,0)</f>
        <v>Debilidad institucional para la gestión forestal y ausencia de ley sectorial forestal y otras leyes asociadas a la gestión del sector</v>
      </c>
      <c r="AJ612" s="2" t="str">
        <f t="shared" si="32"/>
        <v>Alta</v>
      </c>
    </row>
    <row r="613" spans="2:36" x14ac:dyDescent="0.2">
      <c r="B613" s="1" t="s">
        <v>45</v>
      </c>
      <c r="C613" s="1" t="s">
        <v>37</v>
      </c>
      <c r="D613" s="1" t="str">
        <f>+VLOOKUP(F613,'DIV REGIONAL'!$F$4:$H$37,2,0)</f>
        <v>SUROESTE</v>
      </c>
      <c r="E613" s="1" t="str">
        <f>+VLOOKUP(F613,'DIV REGIONAL'!$F$4:$H$37,3,0)</f>
        <v>VI. ENRIQUILLO</v>
      </c>
      <c r="F613" s="1" t="s">
        <v>224</v>
      </c>
      <c r="G613" s="2">
        <v>3</v>
      </c>
      <c r="H613" s="1" t="s">
        <v>33</v>
      </c>
      <c r="I613" s="46" t="s">
        <v>867</v>
      </c>
      <c r="J613" s="2">
        <v>6.9999999999999991</v>
      </c>
      <c r="K613" s="1" t="s">
        <v>15</v>
      </c>
      <c r="L613" s="1" t="s">
        <v>19</v>
      </c>
      <c r="M613" s="10" t="str">
        <f>+VLOOKUP(L613,Homolgacion9[[Causal]:[Causal Homologada]],2,0)</f>
        <v>Informalidad Mercado Leña/Carbón</v>
      </c>
      <c r="N613" s="47" t="str">
        <f>+Causales[[#This Row],[Provincia]]&amp;Causales[[#This Row],[Dinámica]]&amp;Causales[[#This Row],[Causal Homologada]]</f>
        <v>PedernalesCausas IndirectasInformalidad Mercado Leña/Carbón</v>
      </c>
      <c r="O613" s="14">
        <v>2</v>
      </c>
      <c r="P613" s="8">
        <v>5</v>
      </c>
      <c r="Q613" s="8">
        <v>3</v>
      </c>
      <c r="R613" s="8">
        <v>3</v>
      </c>
      <c r="S613" s="8">
        <v>4</v>
      </c>
      <c r="T613" s="8">
        <v>4</v>
      </c>
      <c r="U613" s="8">
        <v>4</v>
      </c>
      <c r="V613" s="8"/>
      <c r="W613" s="8"/>
      <c r="X613" s="8">
        <f t="shared" si="31"/>
        <v>25</v>
      </c>
      <c r="Y613" s="39">
        <f t="shared" si="30"/>
        <v>3.5714285714285716</v>
      </c>
      <c r="Z613" s="35">
        <v>2</v>
      </c>
      <c r="AA613" s="28"/>
      <c r="AB613" s="28">
        <f>+COUNTIFS(Causales[Causal Homologada],Causales[[#This Row],[Causal Homologada]])</f>
        <v>29</v>
      </c>
      <c r="AC613" s="28"/>
      <c r="AD613" s="28">
        <f>+COUNTIFS(Causales[Causal Homologada],Causales[[#This Row],[Causal Homologada]],Causales[Ranking],1,Causales[Dinámica],Causales[[#This Row],[Dinámica]])</f>
        <v>5</v>
      </c>
      <c r="AE613" s="28">
        <f>+COUNTIFS(Causales[Causal Homologada],Causales[[#This Row],[Causal Homologada]],Causales[Ranking],2,Causales[Dinámica],Causales[[#This Row],[Dinámica]])</f>
        <v>8</v>
      </c>
      <c r="AF613" s="28">
        <f>+Causales[[#This Row],[Conteo Rank]]*1+Causales[[#This Row],[Conteo Rank2]]*0.5</f>
        <v>9</v>
      </c>
      <c r="AG613" s="28">
        <f>+Causales[[#This Row],[Conteo Rank 1+2]]*0.8+Causales[[#This Row],[Puntaje Total]]*0.2</f>
        <v>12.2</v>
      </c>
      <c r="AH613" s="28">
        <f>+_xlfn.PERCENTRANK.INC(Causales[Puntaje Ponderado],Causales[[#This Row],[Puntaje Ponderado]],3)</f>
        <v>0.64500000000000002</v>
      </c>
      <c r="AI613" s="49" t="str">
        <f>+VLOOKUP(M613,Homolgacion9[[Causal Homologada]:[Driver]],2,0)</f>
        <v>Manejo y uso insustentable de las tierras forestales</v>
      </c>
      <c r="AJ613" s="2" t="str">
        <f t="shared" si="32"/>
        <v>Alta</v>
      </c>
    </row>
    <row r="614" spans="2:36" x14ac:dyDescent="0.2">
      <c r="B614" s="1" t="s">
        <v>45</v>
      </c>
      <c r="C614" s="1" t="s">
        <v>37</v>
      </c>
      <c r="D614" s="1" t="str">
        <f>+VLOOKUP(F614,'DIV REGIONAL'!$F$4:$H$37,2,0)</f>
        <v>SUROESTE</v>
      </c>
      <c r="E614" s="1" t="str">
        <f>+VLOOKUP(F614,'DIV REGIONAL'!$F$4:$H$37,3,0)</f>
        <v>VI. ENRIQUILLO</v>
      </c>
      <c r="F614" s="1" t="s">
        <v>224</v>
      </c>
      <c r="G614" s="2">
        <v>3</v>
      </c>
      <c r="H614" s="1" t="s">
        <v>33</v>
      </c>
      <c r="I614" s="46" t="s">
        <v>867</v>
      </c>
      <c r="J614" s="2">
        <v>6.9999999999999991</v>
      </c>
      <c r="K614" s="1" t="s">
        <v>15</v>
      </c>
      <c r="L614" s="1" t="s">
        <v>106</v>
      </c>
      <c r="M614" s="10" t="str">
        <f>+VLOOKUP(L614,Homolgacion9[[Causal]:[Causal Homologada]],2,0)</f>
        <v>Pobreza -Desempleo</v>
      </c>
      <c r="N614" s="47" t="str">
        <f>+Causales[[#This Row],[Provincia]]&amp;Causales[[#This Row],[Dinámica]]&amp;Causales[[#This Row],[Causal Homologada]]</f>
        <v>PedernalesCausas IndirectasPobreza -Desempleo</v>
      </c>
      <c r="O614" s="14">
        <v>1</v>
      </c>
      <c r="P614" s="8">
        <v>3</v>
      </c>
      <c r="Q614" s="8">
        <v>3</v>
      </c>
      <c r="R614" s="8">
        <v>3</v>
      </c>
      <c r="S614" s="8">
        <v>2</v>
      </c>
      <c r="T614" s="8">
        <v>2</v>
      </c>
      <c r="U614" s="8">
        <v>2</v>
      </c>
      <c r="V614" s="8"/>
      <c r="W614" s="8"/>
      <c r="X614" s="8">
        <f t="shared" si="31"/>
        <v>16</v>
      </c>
      <c r="Y614" s="39">
        <f>+IFERROR(X614/COUNT(O614:W614),"")</f>
        <v>2.2857142857142856</v>
      </c>
      <c r="Z614" s="35">
        <v>6</v>
      </c>
      <c r="AA614" s="28"/>
      <c r="AB614" s="28">
        <f>+COUNTIFS(Causales[Causal Homologada],Causales[[#This Row],[Causal Homologada]])</f>
        <v>25</v>
      </c>
      <c r="AC614" s="28"/>
      <c r="AD614" s="28">
        <f>+COUNTIFS(Causales[Causal Homologada],Causales[[#This Row],[Causal Homologada]],Causales[Ranking],1,Causales[Dinámica],Causales[[#This Row],[Dinámica]])</f>
        <v>2</v>
      </c>
      <c r="AE614" s="28">
        <f>+COUNTIFS(Causales[Causal Homologada],Causales[[#This Row],[Causal Homologada]],Causales[Ranking],2,Causales[Dinámica],Causales[[#This Row],[Dinámica]])</f>
        <v>4</v>
      </c>
      <c r="AF614" s="28">
        <f>+Causales[[#This Row],[Conteo Rank]]*1+Causales[[#This Row],[Conteo Rank2]]*0.5</f>
        <v>4</v>
      </c>
      <c r="AG614" s="28">
        <f>+Causales[[#This Row],[Conteo Rank 1+2]]*0.8+Causales[[#This Row],[Puntaje Total]]*0.2</f>
        <v>6.4</v>
      </c>
      <c r="AH614" s="28">
        <f>+_xlfn.PERCENTRANK.INC(Causales[Puntaje Ponderado],Causales[[#This Row],[Puntaje Ponderado]],3)</f>
        <v>0.28799999999999998</v>
      </c>
      <c r="AI614" s="49" t="str">
        <f>+VLOOKUP(M614,Homolgacion9[[Causal Homologada]:[Driver]],2,0)</f>
        <v>Pobreza e Inequidad Social</v>
      </c>
      <c r="AJ614" s="2" t="str">
        <f t="shared" si="32"/>
        <v>Baja</v>
      </c>
    </row>
    <row r="615" spans="2:36" x14ac:dyDescent="0.2">
      <c r="B615" s="1" t="s">
        <v>45</v>
      </c>
      <c r="C615" s="1" t="s">
        <v>37</v>
      </c>
      <c r="D615" s="1" t="str">
        <f>+VLOOKUP(F615,'DIV REGIONAL'!$F$4:$H$37,2,0)</f>
        <v>SUROESTE</v>
      </c>
      <c r="E615" s="1" t="str">
        <f>+VLOOKUP(F615,'DIV REGIONAL'!$F$4:$H$37,3,0)</f>
        <v>VI. ENRIQUILLO</v>
      </c>
      <c r="F615" s="1" t="s">
        <v>224</v>
      </c>
      <c r="G615" s="2">
        <v>3</v>
      </c>
      <c r="H615" s="1" t="s">
        <v>33</v>
      </c>
      <c r="I615" s="46" t="s">
        <v>867</v>
      </c>
      <c r="J615" s="2">
        <v>6.9999999999999991</v>
      </c>
      <c r="K615" s="1" t="s">
        <v>15</v>
      </c>
      <c r="L615" s="1" t="s">
        <v>205</v>
      </c>
      <c r="M615" s="10" t="str">
        <f>+VLOOKUP(L615,Homolgacion9[[Causal]:[Causal Homologada]],2,0)</f>
        <v>Débil Educación Ambiental</v>
      </c>
      <c r="N615" s="47" t="str">
        <f>+Causales[[#This Row],[Provincia]]&amp;Causales[[#This Row],[Dinámica]]&amp;Causales[[#This Row],[Causal Homologada]]</f>
        <v>PedernalesCausas IndirectasDébil Educación Ambiental</v>
      </c>
      <c r="O615" s="14">
        <v>2</v>
      </c>
      <c r="P615" s="8">
        <v>1</v>
      </c>
      <c r="Q615" s="8">
        <v>1</v>
      </c>
      <c r="R615" s="8">
        <v>2</v>
      </c>
      <c r="S615" s="8">
        <v>4</v>
      </c>
      <c r="T615" s="8">
        <v>3</v>
      </c>
      <c r="U615" s="8">
        <v>3</v>
      </c>
      <c r="V615" s="8"/>
      <c r="W615" s="8"/>
      <c r="X615" s="8">
        <f t="shared" si="31"/>
        <v>16</v>
      </c>
      <c r="Y615" s="39">
        <f>+IFERROR(X615/COUNT(O615:W615),"")</f>
        <v>2.2857142857142856</v>
      </c>
      <c r="Z615" s="35">
        <v>6</v>
      </c>
      <c r="AA615" s="28"/>
      <c r="AB615" s="28">
        <f>+COUNTIFS(Causales[Causal Homologada],Causales[[#This Row],[Causal Homologada]])</f>
        <v>17</v>
      </c>
      <c r="AC615" s="28"/>
      <c r="AD615" s="28">
        <f>+COUNTIFS(Causales[Causal Homologada],Causales[[#This Row],[Causal Homologada]],Causales[Ranking],1,Causales[Dinámica],Causales[[#This Row],[Dinámica]])</f>
        <v>5</v>
      </c>
      <c r="AE615" s="28">
        <f>+COUNTIFS(Causales[Causal Homologada],Causales[[#This Row],[Causal Homologada]],Causales[Ranking],2,Causales[Dinámica],Causales[[#This Row],[Dinámica]])</f>
        <v>7</v>
      </c>
      <c r="AF615" s="28">
        <f>+Causales[[#This Row],[Conteo Rank]]*1+Causales[[#This Row],[Conteo Rank2]]*0.5</f>
        <v>8.5</v>
      </c>
      <c r="AG615" s="28">
        <f>+Causales[[#This Row],[Conteo Rank 1+2]]*0.8+Causales[[#This Row],[Puntaje Total]]*0.2</f>
        <v>10</v>
      </c>
      <c r="AH615" s="28">
        <f>+_xlfn.PERCENTRANK.INC(Causales[Puntaje Ponderado],Causales[[#This Row],[Puntaje Ponderado]],3)</f>
        <v>0.46500000000000002</v>
      </c>
      <c r="AI615" s="49" t="str">
        <f>+VLOOKUP(M615,Homolgacion9[[Causal Homologada]:[Driver]],2,0)</f>
        <v>Débil Educación Ambiental</v>
      </c>
      <c r="AJ615" s="2" t="str">
        <f t="shared" si="32"/>
        <v>Media</v>
      </c>
    </row>
    <row r="616" spans="2:36" x14ac:dyDescent="0.2">
      <c r="B616" s="1" t="s">
        <v>45</v>
      </c>
      <c r="C616" s="1" t="s">
        <v>37</v>
      </c>
      <c r="D616" s="1" t="str">
        <f>+VLOOKUP(F616,'DIV REGIONAL'!$F$4:$H$37,2,0)</f>
        <v>SUROESTE</v>
      </c>
      <c r="E616" s="1" t="str">
        <f>+VLOOKUP(F616,'DIV REGIONAL'!$F$4:$H$37,3,0)</f>
        <v>VI. ENRIQUILLO</v>
      </c>
      <c r="F616" s="1" t="s">
        <v>224</v>
      </c>
      <c r="G616" s="2">
        <v>3</v>
      </c>
      <c r="H616" s="1" t="s">
        <v>33</v>
      </c>
      <c r="I616" s="46" t="s">
        <v>867</v>
      </c>
      <c r="J616" s="2">
        <v>6.9999999999999991</v>
      </c>
      <c r="K616" s="1" t="s">
        <v>15</v>
      </c>
      <c r="L616" s="1" t="s">
        <v>206</v>
      </c>
      <c r="M616" s="10" t="str">
        <f>+VLOOKUP(L616,Homolgacion9[[Causal]:[Causal Homologada]],2,0)</f>
        <v>Pobreza -Desempleo</v>
      </c>
      <c r="N616" s="47" t="str">
        <f>+Causales[[#This Row],[Provincia]]&amp;Causales[[#This Row],[Dinámica]]&amp;Causales[[#This Row],[Causal Homologada]]</f>
        <v>PedernalesCausas IndirectasPobreza -Desempleo</v>
      </c>
      <c r="O616" s="14">
        <v>1</v>
      </c>
      <c r="P616" s="8">
        <v>2</v>
      </c>
      <c r="Q616" s="8">
        <v>2</v>
      </c>
      <c r="R616" s="8">
        <v>3</v>
      </c>
      <c r="S616" s="8">
        <v>3</v>
      </c>
      <c r="T616" s="8">
        <v>3</v>
      </c>
      <c r="U616" s="8">
        <v>3</v>
      </c>
      <c r="V616" s="8"/>
      <c r="W616" s="8"/>
      <c r="X616" s="8">
        <f t="shared" si="31"/>
        <v>17</v>
      </c>
      <c r="Y616" s="39">
        <f>+IFERROR(X616/COUNT(O616:W616),"")</f>
        <v>2.4285714285714284</v>
      </c>
      <c r="Z616" s="35">
        <v>5</v>
      </c>
      <c r="AA616" s="28"/>
      <c r="AB616" s="28">
        <f>+COUNTIFS(Causales[Causal Homologada],Causales[[#This Row],[Causal Homologada]])</f>
        <v>25</v>
      </c>
      <c r="AC616" s="28"/>
      <c r="AD616" s="28">
        <f>+COUNTIFS(Causales[Causal Homologada],Causales[[#This Row],[Causal Homologada]],Causales[Ranking],1,Causales[Dinámica],Causales[[#This Row],[Dinámica]])</f>
        <v>2</v>
      </c>
      <c r="AE616" s="28">
        <f>+COUNTIFS(Causales[Causal Homologada],Causales[[#This Row],[Causal Homologada]],Causales[Ranking],2,Causales[Dinámica],Causales[[#This Row],[Dinámica]])</f>
        <v>4</v>
      </c>
      <c r="AF616" s="28">
        <f>+Causales[[#This Row],[Conteo Rank]]*1+Causales[[#This Row],[Conteo Rank2]]*0.5</f>
        <v>4</v>
      </c>
      <c r="AG616" s="28">
        <f>+Causales[[#This Row],[Conteo Rank 1+2]]*0.8+Causales[[#This Row],[Puntaje Total]]*0.2</f>
        <v>6.6000000000000005</v>
      </c>
      <c r="AH616" s="28">
        <f>+_xlfn.PERCENTRANK.INC(Causales[Puntaje Ponderado],Causales[[#This Row],[Puntaje Ponderado]],3)</f>
        <v>0.30399999999999999</v>
      </c>
      <c r="AI616" s="49" t="str">
        <f>+VLOOKUP(M616,Homolgacion9[[Causal Homologada]:[Driver]],2,0)</f>
        <v>Pobreza e Inequidad Social</v>
      </c>
      <c r="AJ616" s="2" t="str">
        <f t="shared" si="32"/>
        <v>Baja</v>
      </c>
    </row>
    <row r="617" spans="2:36" x14ac:dyDescent="0.2">
      <c r="B617" s="1" t="s">
        <v>45</v>
      </c>
      <c r="C617" s="1" t="s">
        <v>37</v>
      </c>
      <c r="D617" s="1" t="str">
        <f>+VLOOKUP(F617,'DIV REGIONAL'!$F$4:$H$37,2,0)</f>
        <v>SUROESTE</v>
      </c>
      <c r="E617" s="1" t="str">
        <f>+VLOOKUP(F617,'DIV REGIONAL'!$F$4:$H$37,3,0)</f>
        <v>VI. ENRIQUILLO</v>
      </c>
      <c r="F617" s="1" t="s">
        <v>224</v>
      </c>
      <c r="G617" s="2">
        <v>3</v>
      </c>
      <c r="H617" s="1" t="s">
        <v>33</v>
      </c>
      <c r="I617" s="46" t="s">
        <v>867</v>
      </c>
      <c r="J617" s="2">
        <v>6.9999999999999991</v>
      </c>
      <c r="K617" s="1" t="s">
        <v>15</v>
      </c>
      <c r="L617" s="1" t="s">
        <v>207</v>
      </c>
      <c r="M617" s="10" t="str">
        <f>+VLOOKUP(L617,Homolgacion9[[Causal]:[Causal Homologada]],2,0)</f>
        <v>Dinámica Migratoria</v>
      </c>
      <c r="N617" s="47" t="str">
        <f>+Causales[[#This Row],[Provincia]]&amp;Causales[[#This Row],[Dinámica]]&amp;Causales[[#This Row],[Causal Homologada]]</f>
        <v>PedernalesCausas IndirectasDinámica Migratoria</v>
      </c>
      <c r="O617" s="14">
        <v>3</v>
      </c>
      <c r="P617" s="8">
        <v>3</v>
      </c>
      <c r="Q617" s="8">
        <v>3</v>
      </c>
      <c r="R617" s="8">
        <v>5</v>
      </c>
      <c r="S617" s="8">
        <v>4</v>
      </c>
      <c r="T617" s="8">
        <v>4</v>
      </c>
      <c r="U617" s="8">
        <v>4</v>
      </c>
      <c r="V617" s="8"/>
      <c r="W617" s="8"/>
      <c r="X617" s="8">
        <f t="shared" si="31"/>
        <v>26</v>
      </c>
      <c r="Y617" s="39">
        <f>+IFERROR(X617/COUNT(O617:W617),"")</f>
        <v>3.7142857142857144</v>
      </c>
      <c r="Z617" s="35">
        <v>3</v>
      </c>
      <c r="AA617" s="28"/>
      <c r="AB617" s="28">
        <f>+COUNTIFS(Causales[Causal Homologada],Causales[[#This Row],[Causal Homologada]])</f>
        <v>21</v>
      </c>
      <c r="AC617" s="28"/>
      <c r="AD617" s="28">
        <f>+COUNTIFS(Causales[Causal Homologada],Causales[[#This Row],[Causal Homologada]],Causales[Ranking],1,Causales[Dinámica],Causales[[#This Row],[Dinámica]])</f>
        <v>6</v>
      </c>
      <c r="AE617" s="28">
        <f>+COUNTIFS(Causales[Causal Homologada],Causales[[#This Row],[Causal Homologada]],Causales[Ranking],2,Causales[Dinámica],Causales[[#This Row],[Dinámica]])</f>
        <v>3</v>
      </c>
      <c r="AF617" s="28">
        <f>+Causales[[#This Row],[Conteo Rank]]*1+Causales[[#This Row],[Conteo Rank2]]*0.5</f>
        <v>7.5</v>
      </c>
      <c r="AG617" s="28">
        <f>+Causales[[#This Row],[Conteo Rank 1+2]]*0.8+Causales[[#This Row],[Puntaje Total]]*0.2</f>
        <v>11.2</v>
      </c>
      <c r="AH617" s="28">
        <f>+_xlfn.PERCENTRANK.INC(Causales[Puntaje Ponderado],Causales[[#This Row],[Puntaje Ponderado]],3)</f>
        <v>0.55000000000000004</v>
      </c>
      <c r="AI617" s="49" t="str">
        <f>+VLOOKUP(M617,Homolgacion9[[Causal Homologada]:[Driver]],2,0)</f>
        <v>Insidencia sobre los Recursos Forestales debido a la elevada migración ilegal de origen internacional</v>
      </c>
      <c r="AJ617" s="2" t="str">
        <f t="shared" si="32"/>
        <v>Media</v>
      </c>
    </row>
    <row r="618" spans="2:36" x14ac:dyDescent="0.2">
      <c r="B618" s="20" t="s">
        <v>45</v>
      </c>
      <c r="C618" s="20" t="s">
        <v>37</v>
      </c>
      <c r="D618" s="20" t="str">
        <f>+VLOOKUP(F618,'DIV REGIONAL'!$F$4:$H$37,2,0)</f>
        <v>SUROESTE</v>
      </c>
      <c r="E618" s="20" t="str">
        <f>+VLOOKUP(F618,'DIV REGIONAL'!$F$4:$H$37,3,0)</f>
        <v>VI. ENRIQUILLO</v>
      </c>
      <c r="F618" s="20" t="s">
        <v>224</v>
      </c>
      <c r="G618" s="15">
        <v>3</v>
      </c>
      <c r="H618" s="20" t="s">
        <v>33</v>
      </c>
      <c r="I618" s="46" t="s">
        <v>867</v>
      </c>
      <c r="J618" s="15">
        <v>6.9999999999999991</v>
      </c>
      <c r="K618" s="20" t="s">
        <v>15</v>
      </c>
      <c r="L618" s="20" t="s">
        <v>208</v>
      </c>
      <c r="M618" s="21" t="str">
        <f>+VLOOKUP(L618,Homolgacion9[[Causal]:[Causal Homologada]],2,0)</f>
        <v>Ausencia de Incentivos Forestales</v>
      </c>
      <c r="N618" s="48" t="str">
        <f>+Causales[[#This Row],[Provincia]]&amp;Causales[[#This Row],[Dinámica]]&amp;Causales[[#This Row],[Causal Homologada]]</f>
        <v>PedernalesCausas IndirectasAusencia de Incentivos Forestales</v>
      </c>
      <c r="O618" s="22">
        <v>3</v>
      </c>
      <c r="P618" s="23">
        <v>3</v>
      </c>
      <c r="Q618" s="23">
        <v>4</v>
      </c>
      <c r="R618" s="23">
        <v>4</v>
      </c>
      <c r="S618" s="23">
        <v>5</v>
      </c>
      <c r="T618" s="23">
        <v>5</v>
      </c>
      <c r="U618" s="23">
        <v>5</v>
      </c>
      <c r="V618" s="23"/>
      <c r="W618" s="23"/>
      <c r="X618" s="23">
        <f t="shared" si="31"/>
        <v>29</v>
      </c>
      <c r="Y618" s="43">
        <f>+IFERROR(X618/COUNT(O618:W618),"")</f>
        <v>4.1428571428571432</v>
      </c>
      <c r="Z618" s="37">
        <v>1</v>
      </c>
      <c r="AA618" s="28"/>
      <c r="AB618" s="28">
        <f>+COUNTIFS(Causales[Causal Homologada],Causales[[#This Row],[Causal Homologada]])</f>
        <v>7</v>
      </c>
      <c r="AC618" s="28"/>
      <c r="AD618" s="28">
        <f>+COUNTIFS(Causales[Causal Homologada],Causales[[#This Row],[Causal Homologada]],Causales[Ranking],1,Causales[Dinámica],Causales[[#This Row],[Dinámica]])</f>
        <v>3</v>
      </c>
      <c r="AE618" s="28">
        <f>+COUNTIFS(Causales[Causal Homologada],Causales[[#This Row],[Causal Homologada]],Causales[Ranking],2,Causales[Dinámica],Causales[[#This Row],[Dinámica]])</f>
        <v>0</v>
      </c>
      <c r="AF618" s="28">
        <f>+Causales[[#This Row],[Conteo Rank]]*1+Causales[[#This Row],[Conteo Rank2]]*0.5</f>
        <v>3</v>
      </c>
      <c r="AG618" s="28">
        <f>+Causales[[#This Row],[Conteo Rank 1+2]]*0.8+Causales[[#This Row],[Puntaje Total]]*0.2</f>
        <v>8.2000000000000011</v>
      </c>
      <c r="AH618" s="28">
        <f>+_xlfn.PERCENTRANK.INC(Causales[Puntaje Ponderado],Causales[[#This Row],[Puntaje Ponderado]],3)</f>
        <v>0.372</v>
      </c>
      <c r="AI618" s="49" t="str">
        <f>+VLOOKUP(M618,Homolgacion9[[Causal Homologada]:[Driver]],2,0)</f>
        <v>Manejo y uso insustentable de las tierras forestales</v>
      </c>
      <c r="AJ618" s="2" t="str">
        <f t="shared" si="32"/>
        <v>Baja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I30"/>
  <sheetViews>
    <sheetView zoomScaleNormal="100" workbookViewId="0">
      <selection activeCell="G28" sqref="G28"/>
    </sheetView>
  </sheetViews>
  <sheetFormatPr baseColWidth="10" defaultRowHeight="15" x14ac:dyDescent="0.2"/>
  <cols>
    <col min="1" max="1" width="13" bestFit="1" customWidth="1"/>
    <col min="2" max="2" width="108.83203125" bestFit="1" customWidth="1"/>
    <col min="3" max="3" width="30.33203125" bestFit="1" customWidth="1"/>
    <col min="4" max="4" width="9.1640625" bestFit="1" customWidth="1"/>
    <col min="5" max="5" width="5.5" style="51" customWidth="1"/>
    <col min="6" max="6" width="20.5" customWidth="1"/>
    <col min="7" max="7" width="20.5" style="51" customWidth="1"/>
    <col min="8" max="8" width="108.83203125" bestFit="1" customWidth="1"/>
    <col min="9" max="9" width="10.6640625" bestFit="1" customWidth="1"/>
  </cols>
  <sheetData>
    <row r="3" spans="1:9" x14ac:dyDescent="0.2">
      <c r="A3" s="52" t="s">
        <v>873</v>
      </c>
      <c r="B3" s="52" t="s">
        <v>267</v>
      </c>
      <c r="C3" t="s">
        <v>878</v>
      </c>
      <c r="H3" t="s">
        <v>267</v>
      </c>
      <c r="I3" t="s">
        <v>873</v>
      </c>
    </row>
    <row r="4" spans="1:9" x14ac:dyDescent="0.2">
      <c r="A4" s="51" t="s">
        <v>872</v>
      </c>
      <c r="B4" s="51" t="s">
        <v>271</v>
      </c>
      <c r="C4" s="63">
        <v>13.133333333333335</v>
      </c>
      <c r="F4">
        <f>+_xlfn.PERCENTRANK.INC(C4:C15,GETPIVOTDATA("Puntaje Ponderado",A3,"Driver","Desastres Naturales: Huracanes, sequía y deslizamientos","Tipo Driver","Directo"),3)</f>
        <v>0</v>
      </c>
      <c r="H4" t="s">
        <v>270</v>
      </c>
      <c r="I4" t="s">
        <v>871</v>
      </c>
    </row>
    <row r="5" spans="1:9" x14ac:dyDescent="0.2">
      <c r="B5" s="51" t="s">
        <v>274</v>
      </c>
      <c r="C5" s="63">
        <v>26.533333333333335</v>
      </c>
      <c r="F5" s="51" t="e">
        <f t="shared" ref="F5:F15" si="0">+_xlfn.PERCENTRANK.INC(C5:C16,GETPIVOTDATA("Puntaje Ponderado",A4,"Driver","Desastres Naturales: Huracanes, sequía y deslizamientos","Tipo Driver","Directo"),3)</f>
        <v>#N/A</v>
      </c>
      <c r="H5" t="s">
        <v>205</v>
      </c>
      <c r="I5" t="s">
        <v>871</v>
      </c>
    </row>
    <row r="6" spans="1:9" x14ac:dyDescent="0.2">
      <c r="B6" s="51" t="s">
        <v>41</v>
      </c>
      <c r="C6" s="63">
        <v>64.099999999999994</v>
      </c>
      <c r="F6" s="51" t="e">
        <f t="shared" si="0"/>
        <v>#N/A</v>
      </c>
      <c r="H6" t="s">
        <v>271</v>
      </c>
      <c r="I6" t="s">
        <v>872</v>
      </c>
    </row>
    <row r="7" spans="1:9" x14ac:dyDescent="0.2">
      <c r="B7" s="51" t="s">
        <v>275</v>
      </c>
      <c r="C7" s="63">
        <v>57.088888888888896</v>
      </c>
      <c r="F7" s="51" t="e">
        <f t="shared" si="0"/>
        <v>#N/A</v>
      </c>
      <c r="H7" t="s">
        <v>273</v>
      </c>
      <c r="I7" t="s">
        <v>871</v>
      </c>
    </row>
    <row r="8" spans="1:9" x14ac:dyDescent="0.2">
      <c r="B8" s="51" t="s">
        <v>269</v>
      </c>
      <c r="C8" s="63">
        <v>82.800000000000011</v>
      </c>
      <c r="F8" s="51">
        <f t="shared" si="0"/>
        <v>0.09</v>
      </c>
      <c r="H8" t="s">
        <v>274</v>
      </c>
      <c r="I8" t="s">
        <v>872</v>
      </c>
    </row>
    <row r="9" spans="1:9" x14ac:dyDescent="0.2">
      <c r="B9" s="64" t="s">
        <v>268</v>
      </c>
      <c r="C9" s="65">
        <v>114.60000000000001</v>
      </c>
      <c r="F9" s="51">
        <f t="shared" si="0"/>
        <v>0.214</v>
      </c>
      <c r="H9" t="s">
        <v>41</v>
      </c>
      <c r="I9" t="s">
        <v>872</v>
      </c>
    </row>
    <row r="10" spans="1:9" x14ac:dyDescent="0.2">
      <c r="B10" s="51" t="s">
        <v>61</v>
      </c>
      <c r="C10" s="63">
        <v>35</v>
      </c>
      <c r="F10" s="51">
        <f t="shared" si="0"/>
        <v>0.33900000000000002</v>
      </c>
      <c r="H10" t="s">
        <v>275</v>
      </c>
      <c r="I10" t="s">
        <v>872</v>
      </c>
    </row>
    <row r="11" spans="1:9" x14ac:dyDescent="0.2">
      <c r="B11" s="51" t="s">
        <v>272</v>
      </c>
      <c r="C11" s="63">
        <v>18</v>
      </c>
      <c r="F11" s="51">
        <f t="shared" si="0"/>
        <v>0.46400000000000002</v>
      </c>
      <c r="H11" t="s">
        <v>269</v>
      </c>
      <c r="I11" t="s">
        <v>872</v>
      </c>
    </row>
    <row r="12" spans="1:9" x14ac:dyDescent="0.2">
      <c r="A12" s="51" t="s">
        <v>871</v>
      </c>
      <c r="B12" s="51" t="s">
        <v>270</v>
      </c>
      <c r="C12" s="63">
        <v>83.28</v>
      </c>
      <c r="F12" s="51">
        <f t="shared" si="0"/>
        <v>0.54400000000000004</v>
      </c>
      <c r="H12" t="s">
        <v>268</v>
      </c>
      <c r="I12" t="s">
        <v>872</v>
      </c>
    </row>
    <row r="13" spans="1:9" x14ac:dyDescent="0.2">
      <c r="B13" s="51" t="s">
        <v>205</v>
      </c>
      <c r="C13" s="63">
        <v>35.4</v>
      </c>
      <c r="F13" s="51">
        <f t="shared" si="0"/>
        <v>0.66900000000000004</v>
      </c>
      <c r="H13" t="s">
        <v>61</v>
      </c>
      <c r="I13" t="s">
        <v>872</v>
      </c>
    </row>
    <row r="14" spans="1:9" x14ac:dyDescent="0.2">
      <c r="B14" s="51" t="s">
        <v>273</v>
      </c>
      <c r="C14" s="63">
        <v>45.5</v>
      </c>
      <c r="F14" s="51">
        <f t="shared" si="0"/>
        <v>0.78400000000000003</v>
      </c>
      <c r="H14" t="s">
        <v>272</v>
      </c>
      <c r="I14" t="s">
        <v>872</v>
      </c>
    </row>
    <row r="15" spans="1:9" x14ac:dyDescent="0.2">
      <c r="B15" s="51" t="s">
        <v>107</v>
      </c>
      <c r="C15" s="63">
        <v>48.9</v>
      </c>
      <c r="F15" s="51">
        <f t="shared" si="0"/>
        <v>0.90600000000000003</v>
      </c>
      <c r="H15" t="s">
        <v>107</v>
      </c>
      <c r="I15" t="s">
        <v>871</v>
      </c>
    </row>
    <row r="18" spans="1:4" x14ac:dyDescent="0.2">
      <c r="A18" t="s">
        <v>873</v>
      </c>
      <c r="B18" t="s">
        <v>267</v>
      </c>
      <c r="C18" t="s">
        <v>870</v>
      </c>
      <c r="D18" t="s">
        <v>248</v>
      </c>
    </row>
    <row r="19" spans="1:4" x14ac:dyDescent="0.2">
      <c r="A19" t="s">
        <v>872</v>
      </c>
      <c r="B19" t="s">
        <v>271</v>
      </c>
      <c r="C19">
        <v>0.51100000000000001</v>
      </c>
      <c r="D19" t="s">
        <v>875</v>
      </c>
    </row>
    <row r="20" spans="1:4" x14ac:dyDescent="0.2">
      <c r="B20" t="s">
        <v>274</v>
      </c>
      <c r="C20">
        <v>0.69699999999999995</v>
      </c>
      <c r="D20" t="s">
        <v>876</v>
      </c>
    </row>
    <row r="21" spans="1:4" x14ac:dyDescent="0.2">
      <c r="B21" t="s">
        <v>41</v>
      </c>
      <c r="C21">
        <v>0.74399999999999999</v>
      </c>
      <c r="D21" t="s">
        <v>876</v>
      </c>
    </row>
    <row r="22" spans="1:4" x14ac:dyDescent="0.2">
      <c r="B22" t="s">
        <v>275</v>
      </c>
      <c r="C22">
        <v>0.93</v>
      </c>
      <c r="D22" t="s">
        <v>877</v>
      </c>
    </row>
    <row r="23" spans="1:4" x14ac:dyDescent="0.2">
      <c r="B23" t="s">
        <v>269</v>
      </c>
      <c r="C23">
        <v>0.95299999999999996</v>
      </c>
      <c r="D23" t="s">
        <v>877</v>
      </c>
    </row>
    <row r="24" spans="1:4" x14ac:dyDescent="0.2">
      <c r="B24" t="s">
        <v>268</v>
      </c>
      <c r="C24">
        <v>0.88300000000000001</v>
      </c>
      <c r="D24" t="s">
        <v>877</v>
      </c>
    </row>
    <row r="25" spans="1:4" x14ac:dyDescent="0.2">
      <c r="B25" t="s">
        <v>61</v>
      </c>
      <c r="C25">
        <v>0.67400000000000004</v>
      </c>
      <c r="D25" t="s">
        <v>876</v>
      </c>
    </row>
    <row r="26" spans="1:4" x14ac:dyDescent="0.2">
      <c r="B26" t="s">
        <v>272</v>
      </c>
      <c r="C26">
        <v>0.60399999999999998</v>
      </c>
      <c r="D26" t="s">
        <v>876</v>
      </c>
    </row>
    <row r="27" spans="1:4" x14ac:dyDescent="0.2">
      <c r="A27" t="s">
        <v>871</v>
      </c>
      <c r="B27" t="s">
        <v>270</v>
      </c>
      <c r="C27">
        <v>1</v>
      </c>
      <c r="D27" t="s">
        <v>877</v>
      </c>
    </row>
    <row r="28" spans="1:4" x14ac:dyDescent="0.2">
      <c r="B28" t="s">
        <v>205</v>
      </c>
      <c r="C28">
        <v>0.72</v>
      </c>
      <c r="D28" t="s">
        <v>876</v>
      </c>
    </row>
    <row r="29" spans="1:4" x14ac:dyDescent="0.2">
      <c r="B29" t="s">
        <v>273</v>
      </c>
      <c r="C29">
        <v>0.627</v>
      </c>
      <c r="D29" t="s">
        <v>876</v>
      </c>
    </row>
    <row r="30" spans="1:4" x14ac:dyDescent="0.2">
      <c r="B30" t="s">
        <v>107</v>
      </c>
      <c r="C30">
        <v>0.76700000000000002</v>
      </c>
      <c r="D30" t="s">
        <v>876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D166"/>
  <sheetViews>
    <sheetView workbookViewId="0">
      <selection activeCell="G22" sqref="G22"/>
    </sheetView>
  </sheetViews>
  <sheetFormatPr baseColWidth="10" defaultRowHeight="15" x14ac:dyDescent="0.2"/>
  <cols>
    <col min="1" max="1" width="18.1640625" bestFit="1" customWidth="1"/>
    <col min="2" max="2" width="47.6640625" customWidth="1"/>
    <col min="3" max="3" width="36" customWidth="1"/>
    <col min="4" max="4" width="53" bestFit="1" customWidth="1"/>
  </cols>
  <sheetData>
    <row r="3" spans="1:4" x14ac:dyDescent="0.2">
      <c r="A3" s="52" t="s">
        <v>9</v>
      </c>
      <c r="B3" s="52" t="s">
        <v>267</v>
      </c>
      <c r="C3" s="52" t="s">
        <v>38</v>
      </c>
      <c r="D3" s="52" t="s">
        <v>8</v>
      </c>
    </row>
    <row r="4" spans="1:4" ht="16" x14ac:dyDescent="0.2">
      <c r="A4" s="59" t="s">
        <v>15</v>
      </c>
      <c r="B4" s="58" t="s">
        <v>271</v>
      </c>
      <c r="C4" s="58" t="s">
        <v>173</v>
      </c>
      <c r="D4" s="58" t="s">
        <v>173</v>
      </c>
    </row>
    <row r="5" spans="1:4" ht="16" x14ac:dyDescent="0.2">
      <c r="A5" s="59"/>
      <c r="B5" s="58"/>
      <c r="C5" s="58"/>
      <c r="D5" s="58" t="s">
        <v>138</v>
      </c>
    </row>
    <row r="6" spans="1:4" ht="32" x14ac:dyDescent="0.2">
      <c r="A6" s="59"/>
      <c r="B6" s="58" t="s">
        <v>274</v>
      </c>
      <c r="C6" s="58" t="s">
        <v>67</v>
      </c>
      <c r="D6" s="58" t="s">
        <v>108</v>
      </c>
    </row>
    <row r="7" spans="1:4" ht="16" x14ac:dyDescent="0.2">
      <c r="A7" s="59"/>
      <c r="B7" s="58"/>
      <c r="C7" s="58"/>
      <c r="D7" s="58" t="s">
        <v>67</v>
      </c>
    </row>
    <row r="8" spans="1:4" ht="16" x14ac:dyDescent="0.2">
      <c r="A8" s="59"/>
      <c r="B8" s="58"/>
      <c r="C8" s="58" t="s">
        <v>925</v>
      </c>
      <c r="D8" s="58" t="s">
        <v>177</v>
      </c>
    </row>
    <row r="9" spans="1:4" ht="16" x14ac:dyDescent="0.2">
      <c r="A9" s="59"/>
      <c r="B9" s="58"/>
      <c r="C9" s="58"/>
      <c r="D9" s="58" t="s">
        <v>170</v>
      </c>
    </row>
    <row r="10" spans="1:4" ht="16" x14ac:dyDescent="0.2">
      <c r="A10" s="59"/>
      <c r="B10" s="58"/>
      <c r="C10" s="58"/>
      <c r="D10" s="58" t="s">
        <v>162</v>
      </c>
    </row>
    <row r="11" spans="1:4" ht="16" x14ac:dyDescent="0.2">
      <c r="A11" s="59"/>
      <c r="B11" s="58"/>
      <c r="C11" s="58"/>
      <c r="D11" s="58" t="s">
        <v>18</v>
      </c>
    </row>
    <row r="12" spans="1:4" ht="16" x14ac:dyDescent="0.2">
      <c r="A12" s="59"/>
      <c r="B12" s="58"/>
      <c r="C12" s="58"/>
      <c r="D12" s="58" t="s">
        <v>64</v>
      </c>
    </row>
    <row r="13" spans="1:4" ht="16" x14ac:dyDescent="0.2">
      <c r="A13" s="59"/>
      <c r="B13" s="58" t="s">
        <v>275</v>
      </c>
      <c r="C13" s="58" t="s">
        <v>227</v>
      </c>
      <c r="D13" s="58" t="s">
        <v>82</v>
      </c>
    </row>
    <row r="14" spans="1:4" ht="16" x14ac:dyDescent="0.2">
      <c r="A14" s="59"/>
      <c r="B14" s="58"/>
      <c r="C14" s="58"/>
      <c r="D14" s="58" t="s">
        <v>199</v>
      </c>
    </row>
    <row r="15" spans="1:4" ht="16" x14ac:dyDescent="0.2">
      <c r="A15" s="59"/>
      <c r="B15" s="58"/>
      <c r="C15" s="58"/>
      <c r="D15" s="58" t="s">
        <v>118</v>
      </c>
    </row>
    <row r="16" spans="1:4" ht="16" x14ac:dyDescent="0.2">
      <c r="A16" s="59"/>
      <c r="B16" s="58"/>
      <c r="C16" s="58"/>
      <c r="D16" s="58" t="s">
        <v>208</v>
      </c>
    </row>
    <row r="17" spans="1:4" ht="16" x14ac:dyDescent="0.2">
      <c r="A17" s="59"/>
      <c r="B17" s="58"/>
      <c r="C17" s="58"/>
      <c r="D17" s="58" t="s">
        <v>85</v>
      </c>
    </row>
    <row r="18" spans="1:4" ht="16" x14ac:dyDescent="0.2">
      <c r="A18" s="59"/>
      <c r="B18" s="58"/>
      <c r="C18" s="58"/>
      <c r="D18" s="58" t="s">
        <v>131</v>
      </c>
    </row>
    <row r="19" spans="1:4" ht="16" x14ac:dyDescent="0.2">
      <c r="A19" s="59"/>
      <c r="B19" s="58"/>
      <c r="C19" s="58" t="s">
        <v>19</v>
      </c>
      <c r="D19" s="58" t="s">
        <v>19</v>
      </c>
    </row>
    <row r="20" spans="1:4" ht="16" x14ac:dyDescent="0.2">
      <c r="A20" s="59"/>
      <c r="B20" s="58"/>
      <c r="C20" s="58"/>
      <c r="D20" s="58" t="s">
        <v>197</v>
      </c>
    </row>
    <row r="21" spans="1:4" ht="32" x14ac:dyDescent="0.2">
      <c r="A21" s="59"/>
      <c r="B21" s="58" t="s">
        <v>272</v>
      </c>
      <c r="C21" s="58" t="s">
        <v>237</v>
      </c>
      <c r="D21" s="58" t="s">
        <v>130</v>
      </c>
    </row>
    <row r="22" spans="1:4" ht="16" x14ac:dyDescent="0.2">
      <c r="A22" s="59"/>
      <c r="B22" s="58"/>
      <c r="C22" s="58"/>
      <c r="D22" s="58" t="s">
        <v>166</v>
      </c>
    </row>
    <row r="23" spans="1:4" ht="48" x14ac:dyDescent="0.2">
      <c r="A23" s="59"/>
      <c r="B23" s="58" t="s">
        <v>924</v>
      </c>
      <c r="C23" s="58" t="s">
        <v>236</v>
      </c>
      <c r="D23" s="58" t="s">
        <v>212</v>
      </c>
    </row>
    <row r="24" spans="1:4" ht="16" x14ac:dyDescent="0.2">
      <c r="A24" s="59"/>
      <c r="B24" s="58"/>
      <c r="C24" s="58"/>
      <c r="D24" s="58" t="s">
        <v>111</v>
      </c>
    </row>
    <row r="25" spans="1:4" ht="16" x14ac:dyDescent="0.2">
      <c r="A25" s="59"/>
      <c r="B25" s="58"/>
      <c r="C25" s="58" t="s">
        <v>73</v>
      </c>
      <c r="D25" s="58" t="s">
        <v>117</v>
      </c>
    </row>
    <row r="26" spans="1:4" ht="16" x14ac:dyDescent="0.2">
      <c r="A26" s="59"/>
      <c r="B26" s="58"/>
      <c r="C26" s="58"/>
      <c r="D26" s="58" t="s">
        <v>211</v>
      </c>
    </row>
    <row r="27" spans="1:4" ht="16" x14ac:dyDescent="0.2">
      <c r="A27" s="59"/>
      <c r="B27" s="58"/>
      <c r="C27" s="58"/>
      <c r="D27" s="58" t="s">
        <v>89</v>
      </c>
    </row>
    <row r="28" spans="1:4" ht="16" x14ac:dyDescent="0.2">
      <c r="A28" s="59"/>
      <c r="B28" s="58"/>
      <c r="C28" s="58"/>
      <c r="D28" s="58" t="s">
        <v>73</v>
      </c>
    </row>
    <row r="29" spans="1:4" ht="16" x14ac:dyDescent="0.2">
      <c r="A29" s="59"/>
      <c r="B29" s="58"/>
      <c r="C29" s="58" t="s">
        <v>951</v>
      </c>
      <c r="D29" s="58" t="s">
        <v>83</v>
      </c>
    </row>
    <row r="30" spans="1:4" ht="16" x14ac:dyDescent="0.2">
      <c r="A30" s="59"/>
      <c r="B30" s="58"/>
      <c r="C30" s="58"/>
      <c r="D30" s="58" t="s">
        <v>16</v>
      </c>
    </row>
    <row r="31" spans="1:4" ht="16" x14ac:dyDescent="0.2">
      <c r="A31" s="59"/>
      <c r="B31" s="58"/>
      <c r="C31" s="58"/>
      <c r="D31" s="58" t="s">
        <v>97</v>
      </c>
    </row>
    <row r="32" spans="1:4" ht="16" x14ac:dyDescent="0.2">
      <c r="A32" s="59"/>
      <c r="B32" s="58"/>
      <c r="C32" s="58"/>
      <c r="D32" s="58" t="s">
        <v>90</v>
      </c>
    </row>
    <row r="33" spans="1:4" ht="16" x14ac:dyDescent="0.2">
      <c r="A33" s="59"/>
      <c r="B33" s="58"/>
      <c r="C33" s="58"/>
      <c r="D33" s="58" t="s">
        <v>217</v>
      </c>
    </row>
    <row r="34" spans="1:4" ht="16" x14ac:dyDescent="0.2">
      <c r="A34" s="59"/>
      <c r="B34" s="58"/>
      <c r="C34" s="58"/>
      <c r="D34" s="58" t="s">
        <v>79</v>
      </c>
    </row>
    <row r="35" spans="1:4" ht="16" x14ac:dyDescent="0.2">
      <c r="A35" s="59"/>
      <c r="B35" s="58"/>
      <c r="C35" s="58"/>
      <c r="D35" s="58" t="s">
        <v>76</v>
      </c>
    </row>
    <row r="36" spans="1:4" ht="32" x14ac:dyDescent="0.2">
      <c r="A36" s="59"/>
      <c r="B36" s="58"/>
      <c r="C36" s="58"/>
      <c r="D36" s="58" t="s">
        <v>88</v>
      </c>
    </row>
    <row r="37" spans="1:4" ht="16" x14ac:dyDescent="0.2">
      <c r="A37" s="59"/>
      <c r="B37" s="58"/>
      <c r="C37" s="58" t="s">
        <v>952</v>
      </c>
      <c r="D37" s="58" t="s">
        <v>128</v>
      </c>
    </row>
    <row r="38" spans="1:4" ht="16" x14ac:dyDescent="0.2">
      <c r="A38" s="59"/>
      <c r="B38" s="58"/>
      <c r="C38" s="58"/>
      <c r="D38" s="58" t="s">
        <v>17</v>
      </c>
    </row>
    <row r="39" spans="1:4" ht="16" x14ac:dyDescent="0.2">
      <c r="A39" s="59"/>
      <c r="B39" s="58"/>
      <c r="C39" s="58"/>
      <c r="D39" s="58" t="s">
        <v>159</v>
      </c>
    </row>
    <row r="40" spans="1:4" ht="16" x14ac:dyDescent="0.2">
      <c r="A40" s="59"/>
      <c r="B40" s="58"/>
      <c r="C40" s="58"/>
      <c r="D40" s="58" t="s">
        <v>161</v>
      </c>
    </row>
    <row r="41" spans="1:4" ht="16" x14ac:dyDescent="0.2">
      <c r="A41" s="59"/>
      <c r="B41" s="58"/>
      <c r="C41" s="58"/>
      <c r="D41" s="58" t="s">
        <v>123</v>
      </c>
    </row>
    <row r="42" spans="1:4" ht="16" x14ac:dyDescent="0.2">
      <c r="A42" s="59"/>
      <c r="B42" s="58"/>
      <c r="C42" s="58"/>
      <c r="D42" s="58" t="s">
        <v>110</v>
      </c>
    </row>
    <row r="43" spans="1:4" ht="16" x14ac:dyDescent="0.2">
      <c r="A43" s="59"/>
      <c r="B43" s="58"/>
      <c r="C43" s="58"/>
      <c r="D43" s="58" t="s">
        <v>75</v>
      </c>
    </row>
    <row r="44" spans="1:4" ht="16" x14ac:dyDescent="0.2">
      <c r="A44" s="59"/>
      <c r="B44" s="58"/>
      <c r="C44" s="58"/>
      <c r="D44" s="58" t="s">
        <v>176</v>
      </c>
    </row>
    <row r="45" spans="1:4" ht="16" x14ac:dyDescent="0.2">
      <c r="A45" s="59"/>
      <c r="B45" s="58"/>
      <c r="C45" s="58"/>
      <c r="D45" s="58" t="s">
        <v>65</v>
      </c>
    </row>
    <row r="46" spans="1:4" ht="16" x14ac:dyDescent="0.2">
      <c r="A46" s="59"/>
      <c r="B46" s="58"/>
      <c r="C46" s="58"/>
      <c r="D46" s="58" t="s">
        <v>74</v>
      </c>
    </row>
    <row r="47" spans="1:4" ht="16" x14ac:dyDescent="0.2">
      <c r="A47" s="59"/>
      <c r="B47" s="58"/>
      <c r="C47" s="58"/>
      <c r="D47" s="58" t="s">
        <v>180</v>
      </c>
    </row>
    <row r="48" spans="1:4" ht="16" x14ac:dyDescent="0.2">
      <c r="A48" s="59"/>
      <c r="B48" s="58"/>
      <c r="C48" s="58"/>
      <c r="D48" s="58" t="s">
        <v>140</v>
      </c>
    </row>
    <row r="49" spans="1:4" ht="16" x14ac:dyDescent="0.2">
      <c r="A49" s="59"/>
      <c r="B49" s="58" t="s">
        <v>921</v>
      </c>
      <c r="C49" s="58" t="s">
        <v>238</v>
      </c>
      <c r="D49" s="58" t="s">
        <v>206</v>
      </c>
    </row>
    <row r="50" spans="1:4" ht="16" x14ac:dyDescent="0.2">
      <c r="A50" s="59"/>
      <c r="B50" s="58"/>
      <c r="C50" s="58"/>
      <c r="D50" s="58" t="s">
        <v>132</v>
      </c>
    </row>
    <row r="51" spans="1:4" ht="16" x14ac:dyDescent="0.2">
      <c r="A51" s="59"/>
      <c r="B51" s="58"/>
      <c r="C51" s="58"/>
      <c r="D51" s="58" t="s">
        <v>106</v>
      </c>
    </row>
    <row r="52" spans="1:4" ht="16" x14ac:dyDescent="0.2">
      <c r="A52" s="59"/>
      <c r="B52" s="58"/>
      <c r="C52" s="58"/>
      <c r="D52" s="58" t="s">
        <v>68</v>
      </c>
    </row>
    <row r="53" spans="1:4" ht="16" x14ac:dyDescent="0.2">
      <c r="A53" s="59"/>
      <c r="B53" s="58"/>
      <c r="C53" s="58"/>
      <c r="D53" s="58" t="s">
        <v>198</v>
      </c>
    </row>
    <row r="54" spans="1:4" ht="16" x14ac:dyDescent="0.2">
      <c r="A54" s="59"/>
      <c r="B54" s="58"/>
      <c r="C54" s="58"/>
      <c r="D54" s="58" t="s">
        <v>164</v>
      </c>
    </row>
    <row r="55" spans="1:4" ht="16" x14ac:dyDescent="0.2">
      <c r="A55" s="59"/>
      <c r="B55" s="58"/>
      <c r="C55" s="58"/>
      <c r="D55" s="58" t="s">
        <v>216</v>
      </c>
    </row>
    <row r="56" spans="1:4" ht="16" x14ac:dyDescent="0.2">
      <c r="A56" s="59"/>
      <c r="B56" s="58"/>
      <c r="C56" s="58"/>
      <c r="D56" s="58" t="s">
        <v>158</v>
      </c>
    </row>
    <row r="57" spans="1:4" ht="16" x14ac:dyDescent="0.2">
      <c r="A57" s="59"/>
      <c r="B57" s="58"/>
      <c r="C57" s="58"/>
      <c r="D57" s="58" t="s">
        <v>213</v>
      </c>
    </row>
    <row r="58" spans="1:4" ht="16" x14ac:dyDescent="0.2">
      <c r="A58" s="59"/>
      <c r="B58" s="58"/>
      <c r="C58" s="58"/>
      <c r="D58" s="58" t="s">
        <v>78</v>
      </c>
    </row>
    <row r="59" spans="1:4" ht="16" x14ac:dyDescent="0.2">
      <c r="A59" s="59"/>
      <c r="B59" s="58"/>
      <c r="C59" s="58"/>
      <c r="D59" s="58" t="s">
        <v>139</v>
      </c>
    </row>
    <row r="60" spans="1:4" ht="16" x14ac:dyDescent="0.2">
      <c r="A60" s="59"/>
      <c r="B60" s="58"/>
      <c r="C60" s="58"/>
      <c r="D60" s="58" t="s">
        <v>107</v>
      </c>
    </row>
    <row r="61" spans="1:4" ht="16" x14ac:dyDescent="0.2">
      <c r="A61" s="59"/>
      <c r="B61" s="58"/>
      <c r="C61" s="58"/>
      <c r="D61" s="58" t="s">
        <v>125</v>
      </c>
    </row>
    <row r="62" spans="1:4" ht="16" x14ac:dyDescent="0.2">
      <c r="A62" s="59"/>
      <c r="B62" s="58"/>
      <c r="C62" s="58"/>
      <c r="D62" s="58" t="s">
        <v>174</v>
      </c>
    </row>
    <row r="63" spans="1:4" ht="32" x14ac:dyDescent="0.2">
      <c r="A63" s="59"/>
      <c r="B63" s="58" t="s">
        <v>923</v>
      </c>
      <c r="C63" s="58" t="s">
        <v>232</v>
      </c>
      <c r="D63" s="58" t="s">
        <v>207</v>
      </c>
    </row>
    <row r="64" spans="1:4" ht="16" x14ac:dyDescent="0.2">
      <c r="A64" s="59"/>
      <c r="B64" s="58"/>
      <c r="C64" s="58"/>
      <c r="D64" s="58" t="s">
        <v>145</v>
      </c>
    </row>
    <row r="65" spans="1:4" ht="16" x14ac:dyDescent="0.2">
      <c r="A65" s="59"/>
      <c r="B65" s="58"/>
      <c r="C65" s="58"/>
      <c r="D65" s="58" t="s">
        <v>165</v>
      </c>
    </row>
    <row r="66" spans="1:4" ht="16" x14ac:dyDescent="0.2">
      <c r="A66" s="59"/>
      <c r="B66" s="58"/>
      <c r="C66" s="58"/>
      <c r="D66" s="58" t="s">
        <v>149</v>
      </c>
    </row>
    <row r="67" spans="1:4" ht="16" x14ac:dyDescent="0.2">
      <c r="A67" s="59"/>
      <c r="B67" s="58"/>
      <c r="C67" s="58"/>
      <c r="D67" s="58" t="s">
        <v>200</v>
      </c>
    </row>
    <row r="68" spans="1:4" ht="16" x14ac:dyDescent="0.2">
      <c r="A68" s="59"/>
      <c r="B68" s="58"/>
      <c r="C68" s="58"/>
      <c r="D68" s="58" t="s">
        <v>154</v>
      </c>
    </row>
    <row r="69" spans="1:4" ht="16" x14ac:dyDescent="0.2">
      <c r="A69" s="59"/>
      <c r="B69" s="58"/>
      <c r="C69" s="58"/>
      <c r="D69" s="58" t="s">
        <v>187</v>
      </c>
    </row>
    <row r="70" spans="1:4" ht="16" x14ac:dyDescent="0.2">
      <c r="A70" s="59"/>
      <c r="B70" s="58"/>
      <c r="C70" s="58"/>
      <c r="D70" s="58" t="s">
        <v>109</v>
      </c>
    </row>
    <row r="71" spans="1:4" ht="16" x14ac:dyDescent="0.2">
      <c r="A71" s="59"/>
      <c r="B71" s="58"/>
      <c r="C71" s="58"/>
      <c r="D71" s="58" t="s">
        <v>175</v>
      </c>
    </row>
    <row r="72" spans="1:4" ht="16" x14ac:dyDescent="0.2">
      <c r="A72" s="59"/>
      <c r="B72" s="58"/>
      <c r="C72" s="58"/>
      <c r="D72" s="58" t="s">
        <v>119</v>
      </c>
    </row>
    <row r="73" spans="1:4" ht="16" x14ac:dyDescent="0.2">
      <c r="A73" s="59"/>
      <c r="B73" s="58"/>
      <c r="C73" s="58"/>
      <c r="D73" s="58" t="s">
        <v>96</v>
      </c>
    </row>
    <row r="74" spans="1:4" ht="16" x14ac:dyDescent="0.2">
      <c r="A74" s="59"/>
      <c r="B74" s="58" t="s">
        <v>926</v>
      </c>
      <c r="C74" s="58" t="s">
        <v>241</v>
      </c>
      <c r="D74" s="58" t="s">
        <v>120</v>
      </c>
    </row>
    <row r="75" spans="1:4" ht="16" x14ac:dyDescent="0.2">
      <c r="A75" s="59"/>
      <c r="B75" s="58"/>
      <c r="C75" s="58"/>
      <c r="D75" s="58" t="s">
        <v>98</v>
      </c>
    </row>
    <row r="76" spans="1:4" ht="16" x14ac:dyDescent="0.2">
      <c r="A76" s="59"/>
      <c r="B76" s="58"/>
      <c r="C76" s="58"/>
      <c r="D76" s="58" t="s">
        <v>141</v>
      </c>
    </row>
    <row r="77" spans="1:4" ht="16" x14ac:dyDescent="0.2">
      <c r="A77" s="59"/>
      <c r="B77" s="58"/>
      <c r="C77" s="58"/>
      <c r="D77" s="58" t="s">
        <v>181</v>
      </c>
    </row>
    <row r="78" spans="1:4" ht="16" x14ac:dyDescent="0.2">
      <c r="A78" s="59"/>
      <c r="B78" s="58"/>
      <c r="C78" s="58" t="s">
        <v>242</v>
      </c>
      <c r="D78" s="58" t="s">
        <v>122</v>
      </c>
    </row>
    <row r="79" spans="1:4" ht="16" x14ac:dyDescent="0.2">
      <c r="A79" s="59"/>
      <c r="B79" s="58"/>
      <c r="C79" s="58"/>
      <c r="D79" s="58" t="s">
        <v>188</v>
      </c>
    </row>
    <row r="80" spans="1:4" ht="16" x14ac:dyDescent="0.2">
      <c r="A80" s="59"/>
      <c r="B80" s="58"/>
      <c r="C80" s="58"/>
      <c r="D80" s="58" t="s">
        <v>142</v>
      </c>
    </row>
    <row r="81" spans="1:4" ht="16" x14ac:dyDescent="0.2">
      <c r="A81" s="59"/>
      <c r="B81" s="58"/>
      <c r="C81" s="58"/>
      <c r="D81" s="58" t="s">
        <v>87</v>
      </c>
    </row>
    <row r="82" spans="1:4" ht="16" x14ac:dyDescent="0.2">
      <c r="A82" s="59"/>
      <c r="B82" s="58"/>
      <c r="C82" s="58"/>
      <c r="D82" s="58" t="s">
        <v>143</v>
      </c>
    </row>
    <row r="83" spans="1:4" ht="16" x14ac:dyDescent="0.2">
      <c r="A83" s="59"/>
      <c r="B83" s="58"/>
      <c r="C83" s="58" t="s">
        <v>926</v>
      </c>
      <c r="D83" s="58" t="s">
        <v>121</v>
      </c>
    </row>
    <row r="84" spans="1:4" ht="16" x14ac:dyDescent="0.2">
      <c r="A84" s="59"/>
      <c r="B84" s="58"/>
      <c r="C84" s="58"/>
      <c r="D84" s="58" t="s">
        <v>77</v>
      </c>
    </row>
    <row r="85" spans="1:4" ht="16" x14ac:dyDescent="0.2">
      <c r="A85" s="59"/>
      <c r="B85" s="58"/>
      <c r="C85" s="58"/>
      <c r="D85" s="58" t="s">
        <v>168</v>
      </c>
    </row>
    <row r="86" spans="1:4" ht="16" x14ac:dyDescent="0.2">
      <c r="A86" s="59"/>
      <c r="B86" s="58"/>
      <c r="C86" s="58"/>
      <c r="D86" s="58" t="s">
        <v>148</v>
      </c>
    </row>
    <row r="87" spans="1:4" ht="16" x14ac:dyDescent="0.2">
      <c r="A87" s="59"/>
      <c r="B87" s="58"/>
      <c r="C87" s="58"/>
      <c r="D87" s="58" t="s">
        <v>81</v>
      </c>
    </row>
    <row r="88" spans="1:4" ht="16" x14ac:dyDescent="0.2">
      <c r="A88" s="59"/>
      <c r="B88" s="58"/>
      <c r="C88" s="58"/>
      <c r="D88" s="58" t="s">
        <v>205</v>
      </c>
    </row>
    <row r="89" spans="1:4" ht="16" x14ac:dyDescent="0.2">
      <c r="A89" s="59"/>
      <c r="B89" s="58"/>
      <c r="C89" s="58"/>
      <c r="D89" s="58" t="s">
        <v>167</v>
      </c>
    </row>
    <row r="90" spans="1:4" ht="16" x14ac:dyDescent="0.2">
      <c r="A90" s="59"/>
      <c r="B90" s="58"/>
      <c r="C90" s="58"/>
      <c r="D90" s="58" t="s">
        <v>95</v>
      </c>
    </row>
    <row r="91" spans="1:4" ht="16" x14ac:dyDescent="0.2">
      <c r="A91" s="59"/>
      <c r="B91" s="58"/>
      <c r="C91" s="58"/>
      <c r="D91" s="58" t="s">
        <v>126</v>
      </c>
    </row>
    <row r="92" spans="1:4" ht="16" x14ac:dyDescent="0.2">
      <c r="A92" s="59"/>
      <c r="B92" s="58"/>
      <c r="C92" s="58"/>
      <c r="D92" s="58" t="s">
        <v>189</v>
      </c>
    </row>
    <row r="93" spans="1:4" ht="16" x14ac:dyDescent="0.2">
      <c r="A93" s="59"/>
      <c r="B93" s="58"/>
      <c r="C93" s="58"/>
      <c r="D93" s="58" t="s">
        <v>160</v>
      </c>
    </row>
    <row r="94" spans="1:4" ht="16" x14ac:dyDescent="0.2">
      <c r="A94" s="59" t="s">
        <v>3</v>
      </c>
      <c r="B94" s="58" t="s">
        <v>271</v>
      </c>
      <c r="C94" s="58" t="s">
        <v>173</v>
      </c>
      <c r="D94" s="58" t="s">
        <v>196</v>
      </c>
    </row>
    <row r="95" spans="1:4" ht="16" x14ac:dyDescent="0.2">
      <c r="A95" s="59"/>
      <c r="B95" s="58"/>
      <c r="C95" s="58"/>
      <c r="D95" s="58" t="s">
        <v>194</v>
      </c>
    </row>
    <row r="96" spans="1:4" ht="32" x14ac:dyDescent="0.2">
      <c r="A96" s="59"/>
      <c r="B96" s="58" t="s">
        <v>274</v>
      </c>
      <c r="C96" s="58" t="s">
        <v>7</v>
      </c>
      <c r="D96" s="58" t="s">
        <v>7</v>
      </c>
    </row>
    <row r="97" spans="1:4" ht="16" x14ac:dyDescent="0.2">
      <c r="A97" s="59"/>
      <c r="B97" s="58" t="s">
        <v>41</v>
      </c>
      <c r="C97" s="58" t="s">
        <v>229</v>
      </c>
      <c r="D97" s="58" t="s">
        <v>124</v>
      </c>
    </row>
    <row r="98" spans="1:4" ht="16" x14ac:dyDescent="0.2">
      <c r="A98" s="59"/>
      <c r="B98" s="58"/>
      <c r="C98" s="58"/>
      <c r="D98" s="58" t="s">
        <v>195</v>
      </c>
    </row>
    <row r="99" spans="1:4" ht="16" x14ac:dyDescent="0.2">
      <c r="A99" s="59"/>
      <c r="B99" s="58"/>
      <c r="C99" s="58"/>
      <c r="D99" s="58" t="s">
        <v>41</v>
      </c>
    </row>
    <row r="100" spans="1:4" ht="16" x14ac:dyDescent="0.2">
      <c r="A100" s="59"/>
      <c r="B100" s="58"/>
      <c r="C100" s="58"/>
      <c r="D100" s="58" t="s">
        <v>113</v>
      </c>
    </row>
    <row r="101" spans="1:4" ht="16" x14ac:dyDescent="0.2">
      <c r="A101" s="59"/>
      <c r="B101" s="58"/>
      <c r="C101" s="58"/>
      <c r="D101" s="58" t="s">
        <v>84</v>
      </c>
    </row>
    <row r="102" spans="1:4" ht="16" x14ac:dyDescent="0.2">
      <c r="A102" s="59"/>
      <c r="B102" s="58" t="s">
        <v>275</v>
      </c>
      <c r="C102" s="58" t="s">
        <v>42</v>
      </c>
      <c r="D102" s="58" t="s">
        <v>69</v>
      </c>
    </row>
    <row r="103" spans="1:4" ht="16" x14ac:dyDescent="0.2">
      <c r="A103" s="59"/>
      <c r="B103" s="58"/>
      <c r="C103" s="58"/>
      <c r="D103" s="58" t="s">
        <v>178</v>
      </c>
    </row>
    <row r="104" spans="1:4" ht="16" x14ac:dyDescent="0.2">
      <c r="A104" s="59"/>
      <c r="B104" s="58"/>
      <c r="C104" s="58" t="s">
        <v>228</v>
      </c>
      <c r="D104" s="58" t="s">
        <v>6</v>
      </c>
    </row>
    <row r="105" spans="1:4" ht="16" x14ac:dyDescent="0.2">
      <c r="A105" s="59"/>
      <c r="B105" s="58"/>
      <c r="C105" s="58"/>
      <c r="D105" s="58" t="s">
        <v>144</v>
      </c>
    </row>
    <row r="106" spans="1:4" ht="16" x14ac:dyDescent="0.2">
      <c r="A106" s="59"/>
      <c r="B106" s="58"/>
      <c r="C106" s="58"/>
      <c r="D106" s="58" t="s">
        <v>209</v>
      </c>
    </row>
    <row r="107" spans="1:4" ht="32" x14ac:dyDescent="0.2">
      <c r="A107" s="59"/>
      <c r="B107" s="58" t="s">
        <v>269</v>
      </c>
      <c r="C107" s="58" t="s">
        <v>39</v>
      </c>
      <c r="D107" s="58" t="s">
        <v>4</v>
      </c>
    </row>
    <row r="108" spans="1:4" ht="16" x14ac:dyDescent="0.2">
      <c r="A108" s="59"/>
      <c r="B108" s="58"/>
      <c r="C108" s="58"/>
      <c r="D108" s="58" t="s">
        <v>91</v>
      </c>
    </row>
    <row r="109" spans="1:4" ht="16" x14ac:dyDescent="0.2">
      <c r="A109" s="59"/>
      <c r="B109" s="58"/>
      <c r="C109" s="58"/>
      <c r="D109" s="58" t="s">
        <v>169</v>
      </c>
    </row>
    <row r="110" spans="1:4" ht="16" x14ac:dyDescent="0.2">
      <c r="A110" s="59"/>
      <c r="B110" s="58"/>
      <c r="C110" s="58" t="s">
        <v>5</v>
      </c>
      <c r="D110" s="58" t="s">
        <v>127</v>
      </c>
    </row>
    <row r="111" spans="1:4" ht="16" x14ac:dyDescent="0.2">
      <c r="A111" s="59"/>
      <c r="B111" s="58"/>
      <c r="C111" s="58"/>
      <c r="D111" s="58" t="s">
        <v>5</v>
      </c>
    </row>
    <row r="112" spans="1:4" ht="16" x14ac:dyDescent="0.2">
      <c r="A112" s="59"/>
      <c r="B112" s="58"/>
      <c r="C112" s="58"/>
      <c r="D112" s="58" t="s">
        <v>135</v>
      </c>
    </row>
    <row r="113" spans="1:4" ht="16" x14ac:dyDescent="0.2">
      <c r="A113" s="59"/>
      <c r="B113" s="58"/>
      <c r="C113" s="58"/>
      <c r="D113" s="58" t="s">
        <v>80</v>
      </c>
    </row>
    <row r="114" spans="1:4" ht="32" x14ac:dyDescent="0.2">
      <c r="A114" s="59"/>
      <c r="B114" s="58" t="s">
        <v>268</v>
      </c>
      <c r="C114" s="58" t="s">
        <v>40</v>
      </c>
      <c r="D114" s="58" t="s">
        <v>60</v>
      </c>
    </row>
    <row r="115" spans="1:4" ht="16" x14ac:dyDescent="0.2">
      <c r="A115" s="59"/>
      <c r="B115" s="58"/>
      <c r="C115" s="58"/>
      <c r="D115" s="58" t="s">
        <v>20</v>
      </c>
    </row>
    <row r="116" spans="1:4" ht="16" x14ac:dyDescent="0.2">
      <c r="A116" s="59"/>
      <c r="B116" s="58"/>
      <c r="C116" s="58"/>
      <c r="D116" s="58" t="s">
        <v>146</v>
      </c>
    </row>
    <row r="117" spans="1:4" ht="16" x14ac:dyDescent="0.2">
      <c r="A117" s="59"/>
      <c r="B117" s="58"/>
      <c r="C117" s="58"/>
      <c r="D117" s="58" t="s">
        <v>112</v>
      </c>
    </row>
    <row r="118" spans="1:4" ht="32" x14ac:dyDescent="0.2">
      <c r="A118" s="59"/>
      <c r="B118" s="58" t="s">
        <v>272</v>
      </c>
      <c r="C118" s="58" t="s">
        <v>237</v>
      </c>
      <c r="D118" s="58" t="s">
        <v>70</v>
      </c>
    </row>
    <row r="119" spans="1:4" ht="16" x14ac:dyDescent="0.2">
      <c r="A119" s="59"/>
      <c r="B119" s="58" t="s">
        <v>922</v>
      </c>
      <c r="C119" s="58" t="s">
        <v>922</v>
      </c>
      <c r="D119" s="58" t="s">
        <v>193</v>
      </c>
    </row>
    <row r="120" spans="1:4" ht="16" x14ac:dyDescent="0.2">
      <c r="A120" s="59"/>
      <c r="B120" s="58"/>
      <c r="C120" s="58"/>
      <c r="D120" s="58" t="s">
        <v>182</v>
      </c>
    </row>
    <row r="121" spans="1:4" ht="16" x14ac:dyDescent="0.2">
      <c r="A121" s="59"/>
      <c r="B121" s="58"/>
      <c r="C121" s="58"/>
      <c r="D121" s="58" t="s">
        <v>61</v>
      </c>
    </row>
    <row r="122" spans="1:4" ht="16" x14ac:dyDescent="0.2">
      <c r="A122" s="59"/>
      <c r="B122" s="58"/>
      <c r="C122" s="58"/>
      <c r="D122" s="58" t="s">
        <v>92</v>
      </c>
    </row>
    <row r="123" spans="1:4" ht="16" x14ac:dyDescent="0.2">
      <c r="A123" s="59"/>
      <c r="B123" s="58"/>
      <c r="C123" s="58"/>
      <c r="D123" s="58" t="s">
        <v>171</v>
      </c>
    </row>
    <row r="124" spans="1:4" ht="16" x14ac:dyDescent="0.2">
      <c r="A124" s="59"/>
      <c r="B124" s="58"/>
      <c r="C124" s="58"/>
      <c r="D124" s="58" t="s">
        <v>66</v>
      </c>
    </row>
    <row r="125" spans="1:4" ht="16" x14ac:dyDescent="0.2">
      <c r="A125" s="59"/>
      <c r="B125" s="58"/>
      <c r="C125" s="58"/>
      <c r="D125" s="58" t="s">
        <v>133</v>
      </c>
    </row>
    <row r="126" spans="1:4" ht="16" x14ac:dyDescent="0.2">
      <c r="A126" s="59" t="s">
        <v>10</v>
      </c>
      <c r="B126" s="58" t="s">
        <v>271</v>
      </c>
      <c r="C126" s="58" t="s">
        <v>173</v>
      </c>
      <c r="D126" s="58" t="s">
        <v>173</v>
      </c>
    </row>
    <row r="127" spans="1:4" ht="16" x14ac:dyDescent="0.2">
      <c r="A127" s="59"/>
      <c r="B127" s="58"/>
      <c r="C127" s="58"/>
      <c r="D127" s="58" t="s">
        <v>138</v>
      </c>
    </row>
    <row r="128" spans="1:4" ht="16" x14ac:dyDescent="0.2">
      <c r="A128" s="59"/>
      <c r="B128" s="58"/>
      <c r="C128" s="58"/>
      <c r="D128" s="58" t="s">
        <v>179</v>
      </c>
    </row>
    <row r="129" spans="1:4" ht="16" x14ac:dyDescent="0.2">
      <c r="A129" s="59"/>
      <c r="B129" s="58"/>
      <c r="C129" s="58"/>
      <c r="D129" s="58" t="s">
        <v>94</v>
      </c>
    </row>
    <row r="130" spans="1:4" ht="16" x14ac:dyDescent="0.2">
      <c r="A130" s="59"/>
      <c r="B130" s="58"/>
      <c r="C130" s="58"/>
      <c r="D130" s="58" t="s">
        <v>155</v>
      </c>
    </row>
    <row r="131" spans="1:4" ht="32" x14ac:dyDescent="0.2">
      <c r="A131" s="59"/>
      <c r="B131" s="58" t="s">
        <v>274</v>
      </c>
      <c r="C131" s="58" t="s">
        <v>7</v>
      </c>
      <c r="D131" s="58" t="s">
        <v>7</v>
      </c>
    </row>
    <row r="132" spans="1:4" ht="16" x14ac:dyDescent="0.2">
      <c r="A132" s="59"/>
      <c r="B132" s="58" t="s">
        <v>41</v>
      </c>
      <c r="C132" s="58" t="s">
        <v>230</v>
      </c>
      <c r="D132" s="58" t="s">
        <v>11</v>
      </c>
    </row>
    <row r="133" spans="1:4" ht="16" x14ac:dyDescent="0.2">
      <c r="A133" s="59"/>
      <c r="B133" s="58" t="s">
        <v>275</v>
      </c>
      <c r="C133" s="58" t="s">
        <v>42</v>
      </c>
      <c r="D133" s="58" t="s">
        <v>13</v>
      </c>
    </row>
    <row r="134" spans="1:4" ht="16" x14ac:dyDescent="0.2">
      <c r="A134" s="59"/>
      <c r="B134" s="58"/>
      <c r="C134" s="58"/>
      <c r="D134" s="58" t="s">
        <v>201</v>
      </c>
    </row>
    <row r="135" spans="1:4" ht="16" x14ac:dyDescent="0.2">
      <c r="A135" s="59"/>
      <c r="B135" s="58"/>
      <c r="C135" s="58" t="s">
        <v>243</v>
      </c>
      <c r="D135" s="58" t="s">
        <v>184</v>
      </c>
    </row>
    <row r="136" spans="1:4" ht="16" x14ac:dyDescent="0.2">
      <c r="A136" s="59"/>
      <c r="B136" s="58"/>
      <c r="C136" s="58"/>
      <c r="D136" s="58" t="s">
        <v>215</v>
      </c>
    </row>
    <row r="137" spans="1:4" ht="16" x14ac:dyDescent="0.2">
      <c r="A137" s="59"/>
      <c r="B137" s="58"/>
      <c r="C137" s="58"/>
      <c r="D137" s="58" t="s">
        <v>210</v>
      </c>
    </row>
    <row r="138" spans="1:4" ht="32" x14ac:dyDescent="0.2">
      <c r="A138" s="59"/>
      <c r="B138" s="58"/>
      <c r="C138" s="58" t="s">
        <v>231</v>
      </c>
      <c r="D138" s="58" t="s">
        <v>157</v>
      </c>
    </row>
    <row r="139" spans="1:4" ht="16" x14ac:dyDescent="0.2">
      <c r="A139" s="59"/>
      <c r="B139" s="58"/>
      <c r="C139" s="58"/>
      <c r="D139" s="58" t="s">
        <v>137</v>
      </c>
    </row>
    <row r="140" spans="1:4" ht="16" x14ac:dyDescent="0.2">
      <c r="A140" s="59"/>
      <c r="B140" s="58"/>
      <c r="C140" s="58"/>
      <c r="D140" s="58" t="s">
        <v>71</v>
      </c>
    </row>
    <row r="141" spans="1:4" ht="16" x14ac:dyDescent="0.2">
      <c r="A141" s="59"/>
      <c r="B141" s="58"/>
      <c r="C141" s="58"/>
      <c r="D141" s="58" t="s">
        <v>14</v>
      </c>
    </row>
    <row r="142" spans="1:4" ht="16" x14ac:dyDescent="0.2">
      <c r="A142" s="59"/>
      <c r="B142" s="58"/>
      <c r="C142" s="58"/>
      <c r="D142" s="58" t="s">
        <v>103</v>
      </c>
    </row>
    <row r="143" spans="1:4" ht="16" x14ac:dyDescent="0.2">
      <c r="A143" s="59"/>
      <c r="B143" s="58"/>
      <c r="C143" s="58" t="s">
        <v>228</v>
      </c>
      <c r="D143" s="58" t="s">
        <v>115</v>
      </c>
    </row>
    <row r="144" spans="1:4" ht="16" x14ac:dyDescent="0.2">
      <c r="A144" s="59"/>
      <c r="B144" s="58"/>
      <c r="C144" s="58"/>
      <c r="D144" s="58" t="s">
        <v>147</v>
      </c>
    </row>
    <row r="145" spans="1:4" ht="16" x14ac:dyDescent="0.2">
      <c r="A145" s="59"/>
      <c r="B145" s="58"/>
      <c r="C145" s="58"/>
      <c r="D145" s="58" t="s">
        <v>86</v>
      </c>
    </row>
    <row r="146" spans="1:4" ht="16" x14ac:dyDescent="0.2">
      <c r="A146" s="59"/>
      <c r="B146" s="58"/>
      <c r="C146" s="58"/>
      <c r="D146" s="58" t="s">
        <v>62</v>
      </c>
    </row>
    <row r="147" spans="1:4" ht="32" x14ac:dyDescent="0.2">
      <c r="A147" s="59"/>
      <c r="B147" s="58" t="s">
        <v>268</v>
      </c>
      <c r="C147" s="58" t="s">
        <v>12</v>
      </c>
      <c r="D147" s="58" t="s">
        <v>12</v>
      </c>
    </row>
    <row r="148" spans="1:4" ht="32" x14ac:dyDescent="0.2">
      <c r="A148" s="59"/>
      <c r="B148" s="58" t="s">
        <v>272</v>
      </c>
      <c r="C148" s="58" t="s">
        <v>234</v>
      </c>
      <c r="D148" s="58" t="s">
        <v>163</v>
      </c>
    </row>
    <row r="149" spans="1:4" ht="16" x14ac:dyDescent="0.2">
      <c r="A149" s="59"/>
      <c r="B149" s="58"/>
      <c r="C149" s="58"/>
      <c r="D149" s="58" t="s">
        <v>172</v>
      </c>
    </row>
    <row r="150" spans="1:4" ht="16" x14ac:dyDescent="0.2">
      <c r="A150" s="59"/>
      <c r="B150" s="58"/>
      <c r="C150" s="58"/>
      <c r="D150" s="58" t="s">
        <v>136</v>
      </c>
    </row>
    <row r="151" spans="1:4" ht="16" x14ac:dyDescent="0.2">
      <c r="A151" s="59"/>
      <c r="B151" s="58"/>
      <c r="C151" s="58"/>
      <c r="D151" s="58" t="s">
        <v>129</v>
      </c>
    </row>
    <row r="152" spans="1:4" ht="16" x14ac:dyDescent="0.2">
      <c r="A152" s="59"/>
      <c r="B152" s="58"/>
      <c r="C152" s="58"/>
      <c r="D152" s="58" t="s">
        <v>214</v>
      </c>
    </row>
    <row r="153" spans="1:4" ht="16" x14ac:dyDescent="0.2">
      <c r="A153" s="59"/>
      <c r="B153" s="58"/>
      <c r="C153" s="58"/>
      <c r="D153" s="58" t="s">
        <v>114</v>
      </c>
    </row>
    <row r="154" spans="1:4" ht="16" x14ac:dyDescent="0.2">
      <c r="A154" s="59"/>
      <c r="B154" s="58"/>
      <c r="C154" s="58"/>
      <c r="D154" s="58" t="s">
        <v>186</v>
      </c>
    </row>
    <row r="155" spans="1:4" ht="16" x14ac:dyDescent="0.2">
      <c r="A155" s="59"/>
      <c r="B155" s="58"/>
      <c r="C155" s="58"/>
      <c r="D155" s="58" t="s">
        <v>156</v>
      </c>
    </row>
    <row r="156" spans="1:4" ht="16" x14ac:dyDescent="0.2">
      <c r="A156" s="59"/>
      <c r="B156" s="58"/>
      <c r="C156" s="58"/>
      <c r="D156" s="58" t="s">
        <v>105</v>
      </c>
    </row>
    <row r="157" spans="1:4" ht="16" x14ac:dyDescent="0.2">
      <c r="A157" s="59"/>
      <c r="B157" s="58"/>
      <c r="C157" s="58" t="s">
        <v>233</v>
      </c>
      <c r="D157" s="58" t="s">
        <v>72</v>
      </c>
    </row>
    <row r="158" spans="1:4" ht="16" x14ac:dyDescent="0.2">
      <c r="A158" s="59"/>
      <c r="B158" s="58"/>
      <c r="C158" s="58"/>
      <c r="D158" s="58" t="s">
        <v>202</v>
      </c>
    </row>
    <row r="159" spans="1:4" ht="16" x14ac:dyDescent="0.2">
      <c r="A159" s="59"/>
      <c r="B159" s="58"/>
      <c r="C159" s="58"/>
      <c r="D159" s="58" t="s">
        <v>104</v>
      </c>
    </row>
    <row r="160" spans="1:4" ht="16" x14ac:dyDescent="0.2">
      <c r="A160" s="59"/>
      <c r="B160" s="58" t="s">
        <v>922</v>
      </c>
      <c r="C160" s="58" t="s">
        <v>922</v>
      </c>
      <c r="D160" s="58" t="s">
        <v>204</v>
      </c>
    </row>
    <row r="161" spans="1:4" ht="16" x14ac:dyDescent="0.2">
      <c r="A161" s="59"/>
      <c r="B161" s="58"/>
      <c r="C161" s="58"/>
      <c r="D161" s="58" t="s">
        <v>182</v>
      </c>
    </row>
    <row r="162" spans="1:4" ht="16" x14ac:dyDescent="0.2">
      <c r="A162" s="59"/>
      <c r="B162" s="58" t="s">
        <v>926</v>
      </c>
      <c r="C162" s="58" t="s">
        <v>242</v>
      </c>
      <c r="D162" s="58" t="s">
        <v>185</v>
      </c>
    </row>
    <row r="163" spans="1:4" ht="16" x14ac:dyDescent="0.2">
      <c r="A163" s="59"/>
      <c r="B163" s="58"/>
      <c r="C163" s="58"/>
      <c r="D163" s="58" t="s">
        <v>93</v>
      </c>
    </row>
    <row r="164" spans="1:4" ht="16" x14ac:dyDescent="0.2">
      <c r="A164" s="59"/>
      <c r="B164" s="58"/>
      <c r="C164" s="58"/>
      <c r="D164" s="58" t="s">
        <v>63</v>
      </c>
    </row>
    <row r="165" spans="1:4" ht="16" x14ac:dyDescent="0.2">
      <c r="A165" s="59"/>
      <c r="B165" s="58"/>
      <c r="C165" s="58"/>
      <c r="D165" s="58" t="s">
        <v>183</v>
      </c>
    </row>
    <row r="166" spans="1:4" ht="16" x14ac:dyDescent="0.2">
      <c r="A166" s="59"/>
      <c r="B166" s="58"/>
      <c r="C166" s="58"/>
      <c r="D166" s="58" t="s">
        <v>203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</sheetPr>
  <dimension ref="B3:P48"/>
  <sheetViews>
    <sheetView topLeftCell="D1" zoomScale="90" zoomScaleNormal="90" workbookViewId="0">
      <selection activeCell="K5" sqref="K5"/>
    </sheetView>
  </sheetViews>
  <sheetFormatPr baseColWidth="10" defaultRowHeight="15" x14ac:dyDescent="0.2"/>
  <cols>
    <col min="2" max="2" width="17.5" customWidth="1"/>
    <col min="3" max="3" width="46.6640625" bestFit="1" customWidth="1"/>
    <col min="4" max="4" width="10" customWidth="1"/>
    <col min="5" max="5" width="9.6640625" customWidth="1"/>
    <col min="6" max="6" width="10.5" customWidth="1"/>
    <col min="7" max="7" width="11.1640625" customWidth="1"/>
    <col min="9" max="9" width="108.83203125" bestFit="1" customWidth="1"/>
    <col min="10" max="10" width="27.5" style="51" customWidth="1"/>
  </cols>
  <sheetData>
    <row r="3" spans="2:12" x14ac:dyDescent="0.2">
      <c r="K3" s="27"/>
      <c r="L3" s="27"/>
    </row>
    <row r="4" spans="2:12" ht="32" x14ac:dyDescent="0.2">
      <c r="B4" s="56" t="s">
        <v>9</v>
      </c>
      <c r="C4" s="56" t="s">
        <v>38</v>
      </c>
      <c r="D4" s="56" t="s">
        <v>257</v>
      </c>
      <c r="E4" s="56" t="s">
        <v>258</v>
      </c>
      <c r="F4" s="56" t="s">
        <v>259</v>
      </c>
      <c r="G4" s="56" t="s">
        <v>31</v>
      </c>
      <c r="H4" s="56" t="s">
        <v>248</v>
      </c>
      <c r="I4" s="56" t="s">
        <v>267</v>
      </c>
      <c r="J4" s="56" t="s">
        <v>873</v>
      </c>
      <c r="K4" s="56" t="s">
        <v>278</v>
      </c>
      <c r="L4" s="57" t="s">
        <v>277</v>
      </c>
    </row>
    <row r="5" spans="2:12" x14ac:dyDescent="0.2">
      <c r="B5" t="s">
        <v>15</v>
      </c>
      <c r="C5" t="s">
        <v>17</v>
      </c>
      <c r="D5">
        <v>0</v>
      </c>
      <c r="E5">
        <v>0</v>
      </c>
      <c r="F5">
        <v>0</v>
      </c>
      <c r="G5">
        <v>12</v>
      </c>
      <c r="H5" t="s">
        <v>256</v>
      </c>
      <c r="I5" t="s">
        <v>270</v>
      </c>
      <c r="J5" s="51" t="str">
        <f>+VLOOKUP(Nacional_Dinamica[[#This Row],[Driver]],Hoja1!$H$4:$I$15,2,0)</f>
        <v>Indirecto</v>
      </c>
      <c r="K5" s="30">
        <v>2.4000000000000004</v>
      </c>
      <c r="L5" s="44">
        <v>0</v>
      </c>
    </row>
    <row r="6" spans="2:12" x14ac:dyDescent="0.2">
      <c r="B6" t="s">
        <v>3</v>
      </c>
      <c r="C6" t="s">
        <v>173</v>
      </c>
      <c r="D6">
        <v>0</v>
      </c>
      <c r="E6">
        <v>0</v>
      </c>
      <c r="F6">
        <v>0</v>
      </c>
      <c r="G6">
        <v>15</v>
      </c>
      <c r="H6" s="27" t="s">
        <v>256</v>
      </c>
      <c r="I6" s="51" t="s">
        <v>271</v>
      </c>
      <c r="J6" s="51" t="str">
        <f>+VLOOKUP(Nacional_Dinamica[[#This Row],[Driver]],Hoja1!$H$4:$I$15,2,0)</f>
        <v>Directo</v>
      </c>
      <c r="K6" s="30">
        <v>3</v>
      </c>
      <c r="L6" s="44">
        <v>2.3E-2</v>
      </c>
    </row>
    <row r="7" spans="2:12" x14ac:dyDescent="0.2">
      <c r="B7" t="s">
        <v>3</v>
      </c>
      <c r="C7" t="s">
        <v>237</v>
      </c>
      <c r="D7">
        <v>0</v>
      </c>
      <c r="E7">
        <v>0</v>
      </c>
      <c r="F7">
        <v>0</v>
      </c>
      <c r="G7">
        <v>15</v>
      </c>
      <c r="H7" s="27" t="s">
        <v>256</v>
      </c>
      <c r="I7" s="51" t="s">
        <v>272</v>
      </c>
      <c r="J7" s="51" t="str">
        <f>+VLOOKUP(Nacional_Dinamica[[#This Row],[Driver]],Hoja1!$H$4:$I$15,2,0)</f>
        <v>Directo</v>
      </c>
      <c r="K7" s="30">
        <v>3</v>
      </c>
      <c r="L7" s="44">
        <v>2.3E-2</v>
      </c>
    </row>
    <row r="8" spans="2:12" x14ac:dyDescent="0.2">
      <c r="B8" t="s">
        <v>15</v>
      </c>
      <c r="C8" t="s">
        <v>67</v>
      </c>
      <c r="D8">
        <v>0</v>
      </c>
      <c r="E8">
        <v>0</v>
      </c>
      <c r="F8">
        <v>0</v>
      </c>
      <c r="G8">
        <v>18</v>
      </c>
      <c r="H8" s="27" t="s">
        <v>256</v>
      </c>
      <c r="I8" s="51" t="s">
        <v>274</v>
      </c>
      <c r="J8" s="51" t="str">
        <f>+VLOOKUP(Nacional_Dinamica[[#This Row],[Driver]],Hoja1!$H$4:$I$15,2,0)</f>
        <v>Directo</v>
      </c>
      <c r="K8" s="30">
        <v>3.6</v>
      </c>
      <c r="L8" s="44">
        <v>6.9000000000000006E-2</v>
      </c>
    </row>
    <row r="9" spans="2:12" x14ac:dyDescent="0.2">
      <c r="B9" t="s">
        <v>15</v>
      </c>
      <c r="C9" t="s">
        <v>238</v>
      </c>
      <c r="D9">
        <v>0</v>
      </c>
      <c r="E9">
        <v>0</v>
      </c>
      <c r="F9">
        <v>0</v>
      </c>
      <c r="G9">
        <v>18</v>
      </c>
      <c r="H9" s="27" t="s">
        <v>256</v>
      </c>
      <c r="I9" s="51" t="s">
        <v>107</v>
      </c>
      <c r="J9" s="51" t="str">
        <f>+VLOOKUP(Nacional_Dinamica[[#This Row],[Driver]],Hoja1!$H$4:$I$15,2,0)</f>
        <v>Indirecto</v>
      </c>
      <c r="K9" s="30">
        <v>3.6</v>
      </c>
      <c r="L9" s="44">
        <v>6.9000000000000006E-2</v>
      </c>
    </row>
    <row r="10" spans="2:12" x14ac:dyDescent="0.2">
      <c r="B10" t="s">
        <v>15</v>
      </c>
      <c r="C10" t="s">
        <v>227</v>
      </c>
      <c r="D10">
        <v>1</v>
      </c>
      <c r="E10">
        <v>0</v>
      </c>
      <c r="F10">
        <v>1</v>
      </c>
      <c r="G10">
        <v>14</v>
      </c>
      <c r="H10" s="27" t="s">
        <v>256</v>
      </c>
      <c r="I10" s="51" t="s">
        <v>275</v>
      </c>
      <c r="J10" s="51" t="str">
        <f>+VLOOKUP(Nacional_Dinamica[[#This Row],[Driver]],Hoja1!$H$4:$I$15,2,0)</f>
        <v>Directo</v>
      </c>
      <c r="K10" s="30">
        <v>3.6000000000000005</v>
      </c>
      <c r="L10" s="44">
        <v>0.11600000000000001</v>
      </c>
    </row>
    <row r="11" spans="2:12" x14ac:dyDescent="0.2">
      <c r="B11" t="s">
        <v>10</v>
      </c>
      <c r="C11" t="s">
        <v>7</v>
      </c>
      <c r="D11">
        <v>0</v>
      </c>
      <c r="E11">
        <v>1</v>
      </c>
      <c r="F11">
        <v>0.5</v>
      </c>
      <c r="G11">
        <v>19</v>
      </c>
      <c r="H11" s="27" t="s">
        <v>256</v>
      </c>
      <c r="I11" s="51" t="s">
        <v>274</v>
      </c>
      <c r="J11" s="51" t="str">
        <f>+VLOOKUP(Nacional_Dinamica[[#This Row],[Driver]],Hoja1!$H$4:$I$15,2,0)</f>
        <v>Directo</v>
      </c>
      <c r="K11" s="30">
        <v>4.2</v>
      </c>
      <c r="L11" s="44">
        <v>0.13900000000000001</v>
      </c>
    </row>
    <row r="12" spans="2:12" x14ac:dyDescent="0.2">
      <c r="B12" t="s">
        <v>15</v>
      </c>
      <c r="C12" t="s">
        <v>237</v>
      </c>
      <c r="D12">
        <v>0</v>
      </c>
      <c r="E12">
        <v>0</v>
      </c>
      <c r="F12">
        <v>0</v>
      </c>
      <c r="G12">
        <v>29</v>
      </c>
      <c r="H12" s="27" t="s">
        <v>256</v>
      </c>
      <c r="I12" s="51" t="s">
        <v>272</v>
      </c>
      <c r="J12" s="51" t="str">
        <f>+VLOOKUP(Nacional_Dinamica[[#This Row],[Driver]],Hoja1!$H$4:$I$15,2,0)</f>
        <v>Directo</v>
      </c>
      <c r="K12" s="30">
        <v>5.8000000000000007</v>
      </c>
      <c r="L12" s="44">
        <v>0.16200000000000001</v>
      </c>
    </row>
    <row r="13" spans="2:12" x14ac:dyDescent="0.2">
      <c r="B13" t="s">
        <v>3</v>
      </c>
      <c r="C13" t="s">
        <v>5</v>
      </c>
      <c r="D13">
        <v>0</v>
      </c>
      <c r="E13">
        <v>0</v>
      </c>
      <c r="F13">
        <v>0</v>
      </c>
      <c r="G13">
        <v>31</v>
      </c>
      <c r="H13" s="60" t="s">
        <v>256</v>
      </c>
      <c r="I13" s="60" t="s">
        <v>269</v>
      </c>
      <c r="J13" s="60" t="str">
        <f>+VLOOKUP(Nacional_Dinamica[[#This Row],[Driver]],Hoja1!$H$4:$I$15,2,0)</f>
        <v>Directo</v>
      </c>
      <c r="K13" s="61">
        <v>6.2</v>
      </c>
      <c r="L13" s="62">
        <v>0.186</v>
      </c>
    </row>
    <row r="14" spans="2:12" x14ac:dyDescent="0.2">
      <c r="B14" t="s">
        <v>3</v>
      </c>
      <c r="C14" t="s">
        <v>42</v>
      </c>
      <c r="D14">
        <v>0</v>
      </c>
      <c r="E14">
        <v>0</v>
      </c>
      <c r="F14">
        <v>0</v>
      </c>
      <c r="G14">
        <v>36</v>
      </c>
      <c r="H14" s="27" t="s">
        <v>255</v>
      </c>
      <c r="I14" s="51" t="s">
        <v>275</v>
      </c>
      <c r="J14" s="51" t="str">
        <f>+VLOOKUP(Nacional_Dinamica[[#This Row],[Driver]],Hoja1!$H$4:$I$15,2,0)</f>
        <v>Directo</v>
      </c>
      <c r="K14" s="30">
        <v>7.2</v>
      </c>
      <c r="L14" s="44">
        <v>0.20899999999999999</v>
      </c>
    </row>
    <row r="15" spans="2:12" x14ac:dyDescent="0.2">
      <c r="B15" t="s">
        <v>10</v>
      </c>
      <c r="C15" t="s">
        <v>61</v>
      </c>
      <c r="D15">
        <v>0</v>
      </c>
      <c r="E15">
        <v>2</v>
      </c>
      <c r="F15">
        <v>1</v>
      </c>
      <c r="G15">
        <v>37</v>
      </c>
      <c r="H15" s="27" t="s">
        <v>255</v>
      </c>
      <c r="I15" s="51" t="s">
        <v>61</v>
      </c>
      <c r="J15" s="51" t="str">
        <f>+VLOOKUP(Nacional_Dinamica[[#This Row],[Driver]],Hoja1!$H$4:$I$15,2,0)</f>
        <v>Directo</v>
      </c>
      <c r="K15" s="30">
        <v>8.2000000000000011</v>
      </c>
      <c r="L15" s="44">
        <v>0.23200000000000001</v>
      </c>
    </row>
    <row r="16" spans="2:12" x14ac:dyDescent="0.2">
      <c r="B16" t="s">
        <v>15</v>
      </c>
      <c r="C16" t="s">
        <v>67</v>
      </c>
      <c r="D16">
        <v>0</v>
      </c>
      <c r="E16">
        <v>2</v>
      </c>
      <c r="F16">
        <v>1</v>
      </c>
      <c r="G16">
        <v>40</v>
      </c>
      <c r="H16" s="27" t="s">
        <v>255</v>
      </c>
      <c r="I16" s="51" t="s">
        <v>274</v>
      </c>
      <c r="J16" s="51" t="str">
        <f>+VLOOKUP(Nacional_Dinamica[[#This Row],[Driver]],Hoja1!$H$4:$I$15,2,0)</f>
        <v>Directo</v>
      </c>
      <c r="K16" s="30">
        <v>8.8000000000000007</v>
      </c>
      <c r="L16" s="44">
        <v>0.255</v>
      </c>
    </row>
    <row r="17" spans="2:16" x14ac:dyDescent="0.2">
      <c r="B17" t="s">
        <v>15</v>
      </c>
      <c r="C17" t="s">
        <v>173</v>
      </c>
      <c r="D17">
        <v>0</v>
      </c>
      <c r="E17">
        <v>0</v>
      </c>
      <c r="F17">
        <v>0</v>
      </c>
      <c r="G17">
        <v>49</v>
      </c>
      <c r="H17" s="27" t="s">
        <v>255</v>
      </c>
      <c r="I17" s="51" t="s">
        <v>271</v>
      </c>
      <c r="J17" s="51" t="str">
        <f>+VLOOKUP(Nacional_Dinamica[[#This Row],[Driver]],Hoja1!$H$4:$I$15,2,0)</f>
        <v>Directo</v>
      </c>
      <c r="K17" s="30">
        <v>9.8000000000000007</v>
      </c>
      <c r="L17" s="44">
        <v>0.27900000000000003</v>
      </c>
    </row>
    <row r="18" spans="2:16" x14ac:dyDescent="0.2">
      <c r="B18" t="s">
        <v>10</v>
      </c>
      <c r="C18" t="s">
        <v>228</v>
      </c>
      <c r="D18">
        <v>0</v>
      </c>
      <c r="E18">
        <v>3</v>
      </c>
      <c r="F18">
        <v>1.5</v>
      </c>
      <c r="G18">
        <v>63</v>
      </c>
      <c r="H18" s="27" t="s">
        <v>255</v>
      </c>
      <c r="I18" s="51" t="s">
        <v>275</v>
      </c>
      <c r="J18" s="51" t="str">
        <f>+VLOOKUP(Nacional_Dinamica[[#This Row],[Driver]],Hoja1!$H$4:$I$15,2,0)</f>
        <v>Directo</v>
      </c>
      <c r="K18" s="30">
        <v>13.8</v>
      </c>
      <c r="L18" s="44">
        <v>0.30199999999999999</v>
      </c>
    </row>
    <row r="19" spans="2:16" x14ac:dyDescent="0.2">
      <c r="B19" t="s">
        <v>10</v>
      </c>
      <c r="C19" t="s">
        <v>243</v>
      </c>
      <c r="D19">
        <v>1</v>
      </c>
      <c r="E19">
        <v>0</v>
      </c>
      <c r="F19">
        <v>1</v>
      </c>
      <c r="G19">
        <v>68</v>
      </c>
      <c r="H19" s="27" t="s">
        <v>255</v>
      </c>
      <c r="I19" s="51" t="s">
        <v>275</v>
      </c>
      <c r="J19" s="51" t="str">
        <f>+VLOOKUP(Nacional_Dinamica[[#This Row],[Driver]],Hoja1!$H$4:$I$15,2,0)</f>
        <v>Directo</v>
      </c>
      <c r="K19" s="30">
        <v>14.400000000000002</v>
      </c>
      <c r="L19" s="44">
        <v>0.32500000000000001</v>
      </c>
    </row>
    <row r="20" spans="2:16" x14ac:dyDescent="0.2">
      <c r="B20" t="s">
        <v>15</v>
      </c>
      <c r="C20" t="s">
        <v>236</v>
      </c>
      <c r="D20">
        <v>0</v>
      </c>
      <c r="E20">
        <v>2</v>
      </c>
      <c r="F20">
        <v>1</v>
      </c>
      <c r="G20">
        <v>70</v>
      </c>
      <c r="H20" s="27" t="s">
        <v>255</v>
      </c>
      <c r="I20" s="51" t="s">
        <v>270</v>
      </c>
      <c r="J20" s="51" t="str">
        <f>+VLOOKUP(Nacional_Dinamica[[#This Row],[Driver]],Hoja1!$H$4:$I$15,2,0)</f>
        <v>Indirecto</v>
      </c>
      <c r="K20" s="30">
        <v>14.8</v>
      </c>
      <c r="L20" s="44">
        <v>0.34799999999999998</v>
      </c>
    </row>
    <row r="21" spans="2:16" x14ac:dyDescent="0.2">
      <c r="B21" t="s">
        <v>10</v>
      </c>
      <c r="C21" t="s">
        <v>233</v>
      </c>
      <c r="D21">
        <v>0</v>
      </c>
      <c r="E21">
        <v>1</v>
      </c>
      <c r="F21">
        <v>0.5</v>
      </c>
      <c r="G21">
        <v>77</v>
      </c>
      <c r="H21" s="27" t="s">
        <v>255</v>
      </c>
      <c r="I21" s="51" t="s">
        <v>272</v>
      </c>
      <c r="J21" s="51" t="str">
        <f>+VLOOKUP(Nacional_Dinamica[[#This Row],[Driver]],Hoja1!$H$4:$I$15,2,0)</f>
        <v>Directo</v>
      </c>
      <c r="K21" s="30">
        <v>15.8</v>
      </c>
      <c r="L21" s="44">
        <v>0.372</v>
      </c>
    </row>
    <row r="22" spans="2:16" x14ac:dyDescent="0.2">
      <c r="B22" t="s">
        <v>10</v>
      </c>
      <c r="C22" t="s">
        <v>242</v>
      </c>
      <c r="D22">
        <v>0</v>
      </c>
      <c r="E22">
        <v>0</v>
      </c>
      <c r="F22">
        <v>0</v>
      </c>
      <c r="G22">
        <v>79</v>
      </c>
      <c r="H22" s="60" t="s">
        <v>255</v>
      </c>
      <c r="I22" s="60" t="s">
        <v>205</v>
      </c>
      <c r="J22" s="60" t="str">
        <f>+VLOOKUP(Nacional_Dinamica[[#This Row],[Driver]],Hoja1!$H$4:$I$15,2,0)</f>
        <v>Indirecto</v>
      </c>
      <c r="K22" s="61">
        <v>15.8</v>
      </c>
      <c r="L22" s="62">
        <v>0.372</v>
      </c>
    </row>
    <row r="23" spans="2:16" x14ac:dyDescent="0.2">
      <c r="B23" t="s">
        <v>15</v>
      </c>
      <c r="C23" t="s">
        <v>73</v>
      </c>
      <c r="D23">
        <v>0</v>
      </c>
      <c r="E23">
        <v>1</v>
      </c>
      <c r="F23">
        <v>0.5</v>
      </c>
      <c r="G23">
        <v>95</v>
      </c>
      <c r="H23" s="27" t="s">
        <v>254</v>
      </c>
      <c r="I23" s="51" t="s">
        <v>270</v>
      </c>
      <c r="J23" s="51" t="str">
        <f>+VLOOKUP(Nacional_Dinamica[[#This Row],[Driver]],Hoja1!$H$4:$I$15,2,0)</f>
        <v>Indirecto</v>
      </c>
      <c r="K23" s="30">
        <v>19.399999999999999</v>
      </c>
      <c r="L23" s="44">
        <v>0.41799999999999998</v>
      </c>
    </row>
    <row r="24" spans="2:16" x14ac:dyDescent="0.2">
      <c r="B24" t="s">
        <v>15</v>
      </c>
      <c r="C24" t="s">
        <v>18</v>
      </c>
      <c r="D24">
        <v>0</v>
      </c>
      <c r="E24">
        <v>3</v>
      </c>
      <c r="F24">
        <v>1.5</v>
      </c>
      <c r="G24">
        <v>94</v>
      </c>
      <c r="H24" s="27" t="s">
        <v>254</v>
      </c>
      <c r="I24" s="51" t="s">
        <v>274</v>
      </c>
      <c r="J24" s="51" t="str">
        <f>+VLOOKUP(Nacional_Dinamica[[#This Row],[Driver]],Hoja1!$H$4:$I$15,2,0)</f>
        <v>Directo</v>
      </c>
      <c r="K24" s="30">
        <v>20</v>
      </c>
      <c r="L24" s="44">
        <v>0.441</v>
      </c>
    </row>
    <row r="25" spans="2:16" x14ac:dyDescent="0.2">
      <c r="B25" t="s">
        <v>15</v>
      </c>
      <c r="C25" t="s">
        <v>242</v>
      </c>
      <c r="D25">
        <v>0</v>
      </c>
      <c r="E25">
        <v>1</v>
      </c>
      <c r="F25">
        <v>0.5</v>
      </c>
      <c r="G25">
        <v>105</v>
      </c>
      <c r="H25" s="27" t="s">
        <v>254</v>
      </c>
      <c r="I25" s="51" t="s">
        <v>205</v>
      </c>
      <c r="J25" s="51" t="str">
        <f>+VLOOKUP(Nacional_Dinamica[[#This Row],[Driver]],Hoja1!$H$4:$I$15,2,0)</f>
        <v>Indirecto</v>
      </c>
      <c r="K25" s="30">
        <v>21.4</v>
      </c>
      <c r="L25" s="44">
        <v>0.46500000000000002</v>
      </c>
    </row>
    <row r="26" spans="2:16" x14ac:dyDescent="0.2">
      <c r="B26" t="s">
        <v>15</v>
      </c>
      <c r="C26" t="s">
        <v>241</v>
      </c>
      <c r="D26">
        <v>3</v>
      </c>
      <c r="E26">
        <v>0</v>
      </c>
      <c r="F26">
        <v>3</v>
      </c>
      <c r="G26">
        <v>106</v>
      </c>
      <c r="H26" s="27" t="s">
        <v>254</v>
      </c>
      <c r="I26" s="51" t="s">
        <v>205</v>
      </c>
      <c r="J26" s="51" t="str">
        <f>+VLOOKUP(Nacional_Dinamica[[#This Row],[Driver]],Hoja1!$H$4:$I$15,2,0)</f>
        <v>Indirecto</v>
      </c>
      <c r="K26" s="30">
        <v>23.6</v>
      </c>
      <c r="L26" s="44">
        <v>0.48799999999999999</v>
      </c>
    </row>
    <row r="27" spans="2:16" x14ac:dyDescent="0.2">
      <c r="B27" t="s">
        <v>10</v>
      </c>
      <c r="C27" t="s">
        <v>173</v>
      </c>
      <c r="D27">
        <v>2</v>
      </c>
      <c r="E27">
        <v>1</v>
      </c>
      <c r="F27">
        <v>2.5</v>
      </c>
      <c r="G27">
        <v>123</v>
      </c>
      <c r="H27" s="27" t="s">
        <v>254</v>
      </c>
      <c r="I27" s="51" t="s">
        <v>271</v>
      </c>
      <c r="J27" s="51" t="str">
        <f>+VLOOKUP(Nacional_Dinamica[[#This Row],[Driver]],Hoja1!$H$4:$I$15,2,0)</f>
        <v>Directo</v>
      </c>
      <c r="K27" s="30">
        <v>26.6</v>
      </c>
      <c r="L27" s="44">
        <v>0.51100000000000001</v>
      </c>
    </row>
    <row r="28" spans="2:16" x14ac:dyDescent="0.2">
      <c r="B28" t="s">
        <v>15</v>
      </c>
      <c r="C28" t="s">
        <v>227</v>
      </c>
      <c r="D28">
        <v>2</v>
      </c>
      <c r="E28">
        <v>0</v>
      </c>
      <c r="F28">
        <v>2</v>
      </c>
      <c r="G28">
        <v>152</v>
      </c>
      <c r="H28" s="27" t="s">
        <v>254</v>
      </c>
      <c r="I28" s="51" t="s">
        <v>275</v>
      </c>
      <c r="J28" s="51" t="str">
        <f>+VLOOKUP(Nacional_Dinamica[[#This Row],[Driver]],Hoja1!$H$4:$I$15,2,0)</f>
        <v>Directo</v>
      </c>
      <c r="K28" s="30">
        <v>32</v>
      </c>
      <c r="L28" s="44">
        <v>0.53400000000000003</v>
      </c>
    </row>
    <row r="29" spans="2:16" x14ac:dyDescent="0.2">
      <c r="B29" t="s">
        <v>15</v>
      </c>
      <c r="C29" t="s">
        <v>232</v>
      </c>
      <c r="D29">
        <v>2</v>
      </c>
      <c r="E29">
        <v>2</v>
      </c>
      <c r="F29">
        <v>3</v>
      </c>
      <c r="G29">
        <v>177</v>
      </c>
      <c r="H29" s="27" t="s">
        <v>254</v>
      </c>
      <c r="I29" s="51" t="s">
        <v>273</v>
      </c>
      <c r="J29" s="51" t="str">
        <f>+VLOOKUP(Nacional_Dinamica[[#This Row],[Driver]],Hoja1!$H$4:$I$15,2,0)</f>
        <v>Indirecto</v>
      </c>
      <c r="K29" s="30">
        <v>37.799999999999997</v>
      </c>
      <c r="L29" s="44">
        <v>0.55800000000000005</v>
      </c>
      <c r="P29" t="s">
        <v>874</v>
      </c>
    </row>
    <row r="30" spans="2:16" x14ac:dyDescent="0.2">
      <c r="B30" t="s">
        <v>3</v>
      </c>
      <c r="C30" t="s">
        <v>229</v>
      </c>
      <c r="D30">
        <v>0</v>
      </c>
      <c r="E30">
        <v>2</v>
      </c>
      <c r="F30">
        <v>1</v>
      </c>
      <c r="G30">
        <v>230</v>
      </c>
      <c r="H30" s="60" t="s">
        <v>254</v>
      </c>
      <c r="I30" s="60" t="s">
        <v>41</v>
      </c>
      <c r="J30" s="60" t="str">
        <f>+VLOOKUP(Nacional_Dinamica[[#This Row],[Driver]],Hoja1!$H$4:$I$15,2,0)</f>
        <v>Directo</v>
      </c>
      <c r="K30" s="61">
        <v>46.8</v>
      </c>
      <c r="L30" s="62">
        <v>0.58099999999999996</v>
      </c>
    </row>
    <row r="31" spans="2:16" x14ac:dyDescent="0.2">
      <c r="B31" t="s">
        <v>10</v>
      </c>
      <c r="C31" t="s">
        <v>234</v>
      </c>
      <c r="D31">
        <v>2</v>
      </c>
      <c r="E31">
        <v>4</v>
      </c>
      <c r="F31">
        <v>4</v>
      </c>
      <c r="G31">
        <v>221</v>
      </c>
      <c r="H31" s="27" t="s">
        <v>253</v>
      </c>
      <c r="I31" s="51" t="s">
        <v>272</v>
      </c>
      <c r="J31" s="51" t="str">
        <f>+VLOOKUP(Nacional_Dinamica[[#This Row],[Driver]],Hoja1!$H$4:$I$15,2,0)</f>
        <v>Directo</v>
      </c>
      <c r="K31" s="30">
        <v>47.400000000000006</v>
      </c>
      <c r="L31" s="44">
        <v>0.60399999999999998</v>
      </c>
    </row>
    <row r="32" spans="2:16" x14ac:dyDescent="0.2">
      <c r="B32" t="s">
        <v>15</v>
      </c>
      <c r="C32" t="s">
        <v>232</v>
      </c>
      <c r="D32">
        <v>4</v>
      </c>
      <c r="E32">
        <v>1</v>
      </c>
      <c r="F32">
        <v>4.5</v>
      </c>
      <c r="G32">
        <v>248</v>
      </c>
      <c r="H32" s="27" t="s">
        <v>253</v>
      </c>
      <c r="I32" s="51" t="s">
        <v>273</v>
      </c>
      <c r="J32" s="51" t="str">
        <f>+VLOOKUP(Nacional_Dinamica[[#This Row],[Driver]],Hoja1!$H$4:$I$15,2,0)</f>
        <v>Indirecto</v>
      </c>
      <c r="K32" s="30">
        <v>53.2</v>
      </c>
      <c r="L32" s="44">
        <v>0.627</v>
      </c>
    </row>
    <row r="33" spans="2:12" x14ac:dyDescent="0.2">
      <c r="B33" t="s">
        <v>15</v>
      </c>
      <c r="C33" t="s">
        <v>18</v>
      </c>
      <c r="D33">
        <v>0</v>
      </c>
      <c r="E33">
        <v>0</v>
      </c>
      <c r="F33">
        <v>0</v>
      </c>
      <c r="G33">
        <v>294</v>
      </c>
      <c r="H33" s="27" t="s">
        <v>253</v>
      </c>
      <c r="I33" s="51" t="s">
        <v>274</v>
      </c>
      <c r="J33" s="51" t="str">
        <f>+VLOOKUP(Nacional_Dinamica[[#This Row],[Driver]],Hoja1!$H$4:$I$15,2,0)</f>
        <v>Directo</v>
      </c>
      <c r="K33" s="30">
        <v>58.800000000000004</v>
      </c>
      <c r="L33" s="44">
        <v>0.65100000000000002</v>
      </c>
    </row>
    <row r="34" spans="2:12" x14ac:dyDescent="0.2">
      <c r="B34" t="s">
        <v>3</v>
      </c>
      <c r="C34" t="s">
        <v>61</v>
      </c>
      <c r="D34">
        <v>4</v>
      </c>
      <c r="E34">
        <v>3</v>
      </c>
      <c r="F34">
        <v>5.5</v>
      </c>
      <c r="G34">
        <v>287</v>
      </c>
      <c r="H34" s="27" t="s">
        <v>253</v>
      </c>
      <c r="I34" s="51" t="s">
        <v>61</v>
      </c>
      <c r="J34" s="51" t="str">
        <f>+VLOOKUP(Nacional_Dinamica[[#This Row],[Driver]],Hoja1!$H$4:$I$15,2,0)</f>
        <v>Directo</v>
      </c>
      <c r="K34" s="30">
        <v>61.800000000000004</v>
      </c>
      <c r="L34" s="44">
        <v>0.67400000000000004</v>
      </c>
    </row>
    <row r="35" spans="2:12" x14ac:dyDescent="0.2">
      <c r="B35" t="s">
        <v>3</v>
      </c>
      <c r="C35" t="s">
        <v>7</v>
      </c>
      <c r="D35">
        <v>0</v>
      </c>
      <c r="E35">
        <v>1</v>
      </c>
      <c r="F35">
        <v>0.5</v>
      </c>
      <c r="G35">
        <v>317</v>
      </c>
      <c r="H35" s="27" t="s">
        <v>253</v>
      </c>
      <c r="I35" s="51" t="s">
        <v>274</v>
      </c>
      <c r="J35" s="51" t="str">
        <f>+VLOOKUP(Nacional_Dinamica[[#This Row],[Driver]],Hoja1!$H$4:$I$15,2,0)</f>
        <v>Directo</v>
      </c>
      <c r="K35" s="30">
        <v>63.800000000000004</v>
      </c>
      <c r="L35" s="44">
        <v>0.69699999999999995</v>
      </c>
    </row>
    <row r="36" spans="2:12" x14ac:dyDescent="0.2">
      <c r="B36" t="s">
        <v>15</v>
      </c>
      <c r="C36" t="s">
        <v>160</v>
      </c>
      <c r="D36">
        <v>5</v>
      </c>
      <c r="E36">
        <v>7</v>
      </c>
      <c r="F36">
        <v>8.5</v>
      </c>
      <c r="G36">
        <v>370</v>
      </c>
      <c r="H36" s="27" t="s">
        <v>253</v>
      </c>
      <c r="I36" s="51" t="s">
        <v>205</v>
      </c>
      <c r="J36" s="51" t="str">
        <f>+VLOOKUP(Nacional_Dinamica[[#This Row],[Driver]],Hoja1!$H$4:$I$15,2,0)</f>
        <v>Indirecto</v>
      </c>
      <c r="K36" s="30">
        <v>80.8</v>
      </c>
      <c r="L36" s="44">
        <v>0.72</v>
      </c>
    </row>
    <row r="37" spans="2:12" x14ac:dyDescent="0.2">
      <c r="B37" t="s">
        <v>10</v>
      </c>
      <c r="C37" t="s">
        <v>230</v>
      </c>
      <c r="D37">
        <v>1</v>
      </c>
      <c r="E37">
        <v>7</v>
      </c>
      <c r="F37">
        <v>4.5</v>
      </c>
      <c r="G37">
        <v>389</v>
      </c>
      <c r="H37" s="27" t="s">
        <v>253</v>
      </c>
      <c r="I37" s="51" t="s">
        <v>41</v>
      </c>
      <c r="J37" s="51" t="str">
        <f>+VLOOKUP(Nacional_Dinamica[[#This Row],[Driver]],Hoja1!$H$4:$I$15,2,0)</f>
        <v>Directo</v>
      </c>
      <c r="K37" s="30">
        <v>81.400000000000006</v>
      </c>
      <c r="L37" s="44">
        <v>0.74399999999999999</v>
      </c>
    </row>
    <row r="38" spans="2:12" x14ac:dyDescent="0.2">
      <c r="B38" t="s">
        <v>15</v>
      </c>
      <c r="C38" t="s">
        <v>238</v>
      </c>
      <c r="D38">
        <v>2</v>
      </c>
      <c r="E38">
        <v>4</v>
      </c>
      <c r="F38">
        <v>4</v>
      </c>
      <c r="G38">
        <v>455</v>
      </c>
      <c r="H38" s="27" t="s">
        <v>253</v>
      </c>
      <c r="I38" s="51" t="s">
        <v>107</v>
      </c>
      <c r="J38" s="51" t="str">
        <f>+VLOOKUP(Nacional_Dinamica[[#This Row],[Driver]],Hoja1!$H$4:$I$15,2,0)</f>
        <v>Indirecto</v>
      </c>
      <c r="K38" s="30">
        <v>94.2</v>
      </c>
      <c r="L38" s="44">
        <v>0.76700000000000002</v>
      </c>
    </row>
    <row r="39" spans="2:12" x14ac:dyDescent="0.2">
      <c r="B39" t="s">
        <v>10</v>
      </c>
      <c r="C39" t="s">
        <v>42</v>
      </c>
      <c r="D39">
        <v>10</v>
      </c>
      <c r="E39">
        <v>9</v>
      </c>
      <c r="F39">
        <v>14.5</v>
      </c>
      <c r="G39">
        <v>466</v>
      </c>
      <c r="H39" s="60" t="s">
        <v>253</v>
      </c>
      <c r="I39" s="60" t="s">
        <v>275</v>
      </c>
      <c r="J39" s="60" t="str">
        <f>+VLOOKUP(Nacional_Dinamica[[#This Row],[Driver]],Hoja1!$H$4:$I$15,2,0)</f>
        <v>Directo</v>
      </c>
      <c r="K39" s="61">
        <v>104.80000000000001</v>
      </c>
      <c r="L39" s="62">
        <v>0.79</v>
      </c>
    </row>
    <row r="40" spans="2:12" x14ac:dyDescent="0.2">
      <c r="B40" t="s">
        <v>10</v>
      </c>
      <c r="C40" t="s">
        <v>231</v>
      </c>
      <c r="D40">
        <v>9</v>
      </c>
      <c r="E40">
        <v>4</v>
      </c>
      <c r="F40">
        <v>11</v>
      </c>
      <c r="G40">
        <v>494</v>
      </c>
      <c r="H40" s="27" t="s">
        <v>252</v>
      </c>
      <c r="I40" s="51" t="s">
        <v>275</v>
      </c>
      <c r="J40" s="51" t="str">
        <f>+VLOOKUP(Nacional_Dinamica[[#This Row],[Driver]],Hoja1!$H$4:$I$15,2,0)</f>
        <v>Directo</v>
      </c>
      <c r="K40" s="30">
        <v>107.60000000000001</v>
      </c>
      <c r="L40" s="44">
        <v>0.81299999999999994</v>
      </c>
    </row>
    <row r="41" spans="2:12" x14ac:dyDescent="0.2">
      <c r="B41" t="s">
        <v>15</v>
      </c>
      <c r="C41" t="s">
        <v>19</v>
      </c>
      <c r="D41">
        <v>5</v>
      </c>
      <c r="E41">
        <v>8</v>
      </c>
      <c r="F41">
        <v>9</v>
      </c>
      <c r="G41">
        <v>515</v>
      </c>
      <c r="H41" s="27" t="s">
        <v>252</v>
      </c>
      <c r="I41" s="51" t="s">
        <v>275</v>
      </c>
      <c r="J41" s="51" t="str">
        <f>+VLOOKUP(Nacional_Dinamica[[#This Row],[Driver]],Hoja1!$H$4:$I$15,2,0)</f>
        <v>Directo</v>
      </c>
      <c r="K41" s="30">
        <v>110.2</v>
      </c>
      <c r="L41" s="44">
        <v>0.83699999999999997</v>
      </c>
    </row>
    <row r="42" spans="2:12" x14ac:dyDescent="0.2">
      <c r="B42" t="s">
        <v>10</v>
      </c>
      <c r="C42" t="s">
        <v>12</v>
      </c>
      <c r="D42">
        <v>11</v>
      </c>
      <c r="E42">
        <v>8</v>
      </c>
      <c r="F42">
        <v>15</v>
      </c>
      <c r="G42">
        <v>497</v>
      </c>
      <c r="H42" s="27" t="s">
        <v>252</v>
      </c>
      <c r="I42" s="51" t="s">
        <v>268</v>
      </c>
      <c r="J42" s="51" t="str">
        <f>+VLOOKUP(Nacional_Dinamica[[#This Row],[Driver]],Hoja1!$H$4:$I$15,2,0)</f>
        <v>Directo</v>
      </c>
      <c r="K42" s="30">
        <v>111.4</v>
      </c>
      <c r="L42" s="44">
        <v>0.86</v>
      </c>
    </row>
    <row r="43" spans="2:12" x14ac:dyDescent="0.2">
      <c r="B43" t="s">
        <v>3</v>
      </c>
      <c r="C43" t="s">
        <v>40</v>
      </c>
      <c r="D43">
        <v>11</v>
      </c>
      <c r="E43">
        <v>3</v>
      </c>
      <c r="F43">
        <v>12.5</v>
      </c>
      <c r="G43">
        <v>539</v>
      </c>
      <c r="H43" s="27" t="s">
        <v>252</v>
      </c>
      <c r="I43" s="51" t="s">
        <v>268</v>
      </c>
      <c r="J43" s="51" t="str">
        <f>+VLOOKUP(Nacional_Dinamica[[#This Row],[Driver]],Hoja1!$H$4:$I$15,2,0)</f>
        <v>Directo</v>
      </c>
      <c r="K43" s="30">
        <v>117.80000000000001</v>
      </c>
      <c r="L43" s="44">
        <v>0.88300000000000001</v>
      </c>
    </row>
    <row r="44" spans="2:12" x14ac:dyDescent="0.2">
      <c r="B44" t="s">
        <v>3</v>
      </c>
      <c r="C44" t="s">
        <v>39</v>
      </c>
      <c r="D44">
        <v>7</v>
      </c>
      <c r="E44">
        <v>9</v>
      </c>
      <c r="F44">
        <v>11.5</v>
      </c>
      <c r="G44">
        <v>544</v>
      </c>
      <c r="H44" s="27" t="s">
        <v>252</v>
      </c>
      <c r="I44" s="51" t="s">
        <v>269</v>
      </c>
      <c r="J44" s="51" t="str">
        <f>+VLOOKUP(Nacional_Dinamica[[#This Row],[Driver]],Hoja1!$H$4:$I$15,2,0)</f>
        <v>Directo</v>
      </c>
      <c r="K44" s="30">
        <v>118.00000000000001</v>
      </c>
      <c r="L44" s="44">
        <v>0.90600000000000003</v>
      </c>
    </row>
    <row r="45" spans="2:12" x14ac:dyDescent="0.2">
      <c r="B45" t="s">
        <v>3</v>
      </c>
      <c r="C45" t="s">
        <v>228</v>
      </c>
      <c r="D45">
        <v>10</v>
      </c>
      <c r="E45">
        <v>3</v>
      </c>
      <c r="F45">
        <v>11.5</v>
      </c>
      <c r="G45">
        <v>555</v>
      </c>
      <c r="H45" s="27" t="s">
        <v>252</v>
      </c>
      <c r="I45" s="51" t="s">
        <v>275</v>
      </c>
      <c r="J45" s="51" t="str">
        <f>+VLOOKUP(Nacional_Dinamica[[#This Row],[Driver]],Hoja1!$H$4:$I$15,2,0)</f>
        <v>Directo</v>
      </c>
      <c r="K45" s="30">
        <v>120.2</v>
      </c>
      <c r="L45" s="44">
        <v>0.93</v>
      </c>
    </row>
    <row r="46" spans="2:12" x14ac:dyDescent="0.2">
      <c r="B46" t="s">
        <v>3</v>
      </c>
      <c r="C46" t="s">
        <v>5</v>
      </c>
      <c r="D46">
        <v>3</v>
      </c>
      <c r="E46">
        <v>11</v>
      </c>
      <c r="F46">
        <v>8.5</v>
      </c>
      <c r="G46">
        <v>587</v>
      </c>
      <c r="H46" s="27" t="s">
        <v>252</v>
      </c>
      <c r="I46" s="51" t="s">
        <v>269</v>
      </c>
      <c r="J46" s="51" t="str">
        <f>+VLOOKUP(Nacional_Dinamica[[#This Row],[Driver]],Hoja1!$H$4:$I$15,2,0)</f>
        <v>Directo</v>
      </c>
      <c r="K46" s="30">
        <v>124.2</v>
      </c>
      <c r="L46" s="44">
        <v>0.95299999999999996</v>
      </c>
    </row>
    <row r="47" spans="2:12" x14ac:dyDescent="0.2">
      <c r="B47" t="s">
        <v>15</v>
      </c>
      <c r="C47" t="s">
        <v>16</v>
      </c>
      <c r="D47">
        <v>8</v>
      </c>
      <c r="E47">
        <v>4</v>
      </c>
      <c r="F47">
        <v>10</v>
      </c>
      <c r="G47">
        <v>808</v>
      </c>
      <c r="H47" s="27" t="s">
        <v>252</v>
      </c>
      <c r="I47" s="51" t="s">
        <v>270</v>
      </c>
      <c r="J47" s="51" t="str">
        <f>+VLOOKUP(Nacional_Dinamica[[#This Row],[Driver]],Hoja1!$H$4:$I$15,2,0)</f>
        <v>Indirecto</v>
      </c>
      <c r="K47" s="30">
        <v>169.60000000000002</v>
      </c>
      <c r="L47" s="44">
        <v>0.97599999999999998</v>
      </c>
    </row>
    <row r="48" spans="2:12" x14ac:dyDescent="0.2">
      <c r="B48" t="s">
        <v>15</v>
      </c>
      <c r="C48" t="s">
        <v>17</v>
      </c>
      <c r="D48">
        <v>8</v>
      </c>
      <c r="E48">
        <v>8</v>
      </c>
      <c r="F48">
        <v>12</v>
      </c>
      <c r="G48">
        <v>1003</v>
      </c>
      <c r="H48" s="60" t="s">
        <v>252</v>
      </c>
      <c r="I48" s="60" t="s">
        <v>270</v>
      </c>
      <c r="J48" s="60" t="str">
        <f>+VLOOKUP(Nacional_Dinamica[[#This Row],[Driver]],Hoja1!$H$4:$I$15,2,0)</f>
        <v>Indirecto</v>
      </c>
      <c r="K48" s="61">
        <v>210.20000000000002</v>
      </c>
      <c r="L48" s="62">
        <v>1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</sheetPr>
  <dimension ref="A3:C46"/>
  <sheetViews>
    <sheetView workbookViewId="0">
      <selection activeCell="K5" sqref="K5"/>
    </sheetView>
  </sheetViews>
  <sheetFormatPr baseColWidth="10" defaultRowHeight="15" x14ac:dyDescent="0.2"/>
  <cols>
    <col min="1" max="1" width="11.5" bestFit="1" customWidth="1"/>
    <col min="2" max="2" width="46.6640625" bestFit="1" customWidth="1"/>
    <col min="3" max="3" width="18" bestFit="1" customWidth="1"/>
  </cols>
  <sheetData>
    <row r="3" spans="1:3" x14ac:dyDescent="0.2">
      <c r="A3" s="52" t="s">
        <v>248</v>
      </c>
      <c r="B3" s="52" t="s">
        <v>38</v>
      </c>
      <c r="C3" t="s">
        <v>870</v>
      </c>
    </row>
    <row r="4" spans="1:3" x14ac:dyDescent="0.2">
      <c r="A4" s="51" t="s">
        <v>252</v>
      </c>
      <c r="B4" s="51" t="s">
        <v>231</v>
      </c>
      <c r="C4" s="54">
        <v>0.81299999999999994</v>
      </c>
    </row>
    <row r="5" spans="1:3" x14ac:dyDescent="0.2">
      <c r="B5" s="51" t="s">
        <v>19</v>
      </c>
      <c r="C5" s="54">
        <v>0.83699999999999997</v>
      </c>
    </row>
    <row r="6" spans="1:3" x14ac:dyDescent="0.2">
      <c r="B6" s="51" t="s">
        <v>12</v>
      </c>
      <c r="C6" s="54">
        <v>0.86</v>
      </c>
    </row>
    <row r="7" spans="1:3" x14ac:dyDescent="0.2">
      <c r="B7" s="51" t="s">
        <v>40</v>
      </c>
      <c r="C7" s="54">
        <v>0.88300000000000001</v>
      </c>
    </row>
    <row r="8" spans="1:3" x14ac:dyDescent="0.2">
      <c r="B8" s="51" t="s">
        <v>39</v>
      </c>
      <c r="C8" s="54">
        <v>0.90600000000000003</v>
      </c>
    </row>
    <row r="9" spans="1:3" x14ac:dyDescent="0.2">
      <c r="B9" s="51" t="s">
        <v>228</v>
      </c>
      <c r="C9" s="54">
        <v>0.93</v>
      </c>
    </row>
    <row r="10" spans="1:3" x14ac:dyDescent="0.2">
      <c r="B10" s="51" t="s">
        <v>5</v>
      </c>
      <c r="C10" s="54">
        <v>0.95299999999999996</v>
      </c>
    </row>
    <row r="11" spans="1:3" x14ac:dyDescent="0.2">
      <c r="B11" s="51" t="s">
        <v>16</v>
      </c>
      <c r="C11" s="54">
        <v>0.97599999999999998</v>
      </c>
    </row>
    <row r="12" spans="1:3" x14ac:dyDescent="0.2">
      <c r="B12" s="51" t="s">
        <v>17</v>
      </c>
      <c r="C12" s="54">
        <v>1</v>
      </c>
    </row>
    <row r="13" spans="1:3" x14ac:dyDescent="0.2">
      <c r="A13" s="51" t="s">
        <v>253</v>
      </c>
      <c r="B13" s="51" t="s">
        <v>234</v>
      </c>
      <c r="C13" s="54">
        <v>0.60399999999999998</v>
      </c>
    </row>
    <row r="14" spans="1:3" x14ac:dyDescent="0.2">
      <c r="B14" s="51" t="s">
        <v>232</v>
      </c>
      <c r="C14" s="54">
        <v>0.627</v>
      </c>
    </row>
    <row r="15" spans="1:3" x14ac:dyDescent="0.2">
      <c r="B15" s="51" t="s">
        <v>18</v>
      </c>
      <c r="C15" s="54">
        <v>0.65100000000000002</v>
      </c>
    </row>
    <row r="16" spans="1:3" x14ac:dyDescent="0.2">
      <c r="B16" s="51" t="s">
        <v>61</v>
      </c>
      <c r="C16" s="54">
        <v>0.67400000000000004</v>
      </c>
    </row>
    <row r="17" spans="1:3" x14ac:dyDescent="0.2">
      <c r="B17" s="51" t="s">
        <v>7</v>
      </c>
      <c r="C17" s="54">
        <v>0.69699999999999995</v>
      </c>
    </row>
    <row r="18" spans="1:3" x14ac:dyDescent="0.2">
      <c r="B18" s="51" t="s">
        <v>160</v>
      </c>
      <c r="C18" s="54">
        <v>0.72</v>
      </c>
    </row>
    <row r="19" spans="1:3" x14ac:dyDescent="0.2">
      <c r="B19" s="51" t="s">
        <v>230</v>
      </c>
      <c r="C19" s="54">
        <v>0.74399999999999999</v>
      </c>
    </row>
    <row r="20" spans="1:3" x14ac:dyDescent="0.2">
      <c r="B20" s="51" t="s">
        <v>238</v>
      </c>
      <c r="C20" s="54">
        <v>0.76700000000000002</v>
      </c>
    </row>
    <row r="21" spans="1:3" x14ac:dyDescent="0.2">
      <c r="B21" s="51" t="s">
        <v>42</v>
      </c>
      <c r="C21" s="54">
        <v>0.79</v>
      </c>
    </row>
    <row r="22" spans="1:3" x14ac:dyDescent="0.2">
      <c r="A22" s="51" t="s">
        <v>254</v>
      </c>
      <c r="B22" s="51" t="s">
        <v>73</v>
      </c>
      <c r="C22" s="54">
        <v>0.41799999999999998</v>
      </c>
    </row>
    <row r="23" spans="1:3" x14ac:dyDescent="0.2">
      <c r="B23" s="51" t="s">
        <v>18</v>
      </c>
      <c r="C23" s="54">
        <v>0.441</v>
      </c>
    </row>
    <row r="24" spans="1:3" x14ac:dyDescent="0.2">
      <c r="B24" s="51" t="s">
        <v>242</v>
      </c>
      <c r="C24" s="54">
        <v>0.46500000000000002</v>
      </c>
    </row>
    <row r="25" spans="1:3" x14ac:dyDescent="0.2">
      <c r="B25" s="51" t="s">
        <v>241</v>
      </c>
      <c r="C25" s="54">
        <v>0.48799999999999999</v>
      </c>
    </row>
    <row r="26" spans="1:3" x14ac:dyDescent="0.2">
      <c r="B26" s="51" t="s">
        <v>173</v>
      </c>
      <c r="C26" s="54">
        <v>0.51100000000000001</v>
      </c>
    </row>
    <row r="27" spans="1:3" x14ac:dyDescent="0.2">
      <c r="B27" s="51" t="s">
        <v>227</v>
      </c>
      <c r="C27" s="54">
        <v>0.53400000000000003</v>
      </c>
    </row>
    <row r="28" spans="1:3" x14ac:dyDescent="0.2">
      <c r="B28" s="51" t="s">
        <v>232</v>
      </c>
      <c r="C28" s="54">
        <v>0.55800000000000005</v>
      </c>
    </row>
    <row r="29" spans="1:3" x14ac:dyDescent="0.2">
      <c r="B29" s="51" t="s">
        <v>229</v>
      </c>
      <c r="C29" s="54">
        <v>0.58099999999999996</v>
      </c>
    </row>
    <row r="30" spans="1:3" x14ac:dyDescent="0.2">
      <c r="A30" s="51" t="s">
        <v>255</v>
      </c>
      <c r="B30" s="51" t="s">
        <v>42</v>
      </c>
      <c r="C30" s="54">
        <v>0.20899999999999999</v>
      </c>
    </row>
    <row r="31" spans="1:3" x14ac:dyDescent="0.2">
      <c r="B31" s="51" t="s">
        <v>61</v>
      </c>
      <c r="C31" s="54">
        <v>0.23200000000000001</v>
      </c>
    </row>
    <row r="32" spans="1:3" x14ac:dyDescent="0.2">
      <c r="B32" s="51" t="s">
        <v>67</v>
      </c>
      <c r="C32" s="54">
        <v>0.255</v>
      </c>
    </row>
    <row r="33" spans="1:3" x14ac:dyDescent="0.2">
      <c r="B33" s="51" t="s">
        <v>173</v>
      </c>
      <c r="C33" s="54">
        <v>0.27900000000000003</v>
      </c>
    </row>
    <row r="34" spans="1:3" x14ac:dyDescent="0.2">
      <c r="B34" s="51" t="s">
        <v>228</v>
      </c>
      <c r="C34" s="54">
        <v>0.30199999999999999</v>
      </c>
    </row>
    <row r="35" spans="1:3" x14ac:dyDescent="0.2">
      <c r="B35" s="51" t="s">
        <v>243</v>
      </c>
      <c r="C35" s="54">
        <v>0.32500000000000001</v>
      </c>
    </row>
    <row r="36" spans="1:3" x14ac:dyDescent="0.2">
      <c r="B36" s="51" t="s">
        <v>236</v>
      </c>
      <c r="C36" s="54">
        <v>0.34799999999999998</v>
      </c>
    </row>
    <row r="37" spans="1:3" x14ac:dyDescent="0.2">
      <c r="B37" s="51" t="s">
        <v>233</v>
      </c>
      <c r="C37" s="54">
        <v>0.372</v>
      </c>
    </row>
    <row r="38" spans="1:3" x14ac:dyDescent="0.2">
      <c r="B38" s="51" t="s">
        <v>242</v>
      </c>
      <c r="C38" s="54">
        <v>0.372</v>
      </c>
    </row>
    <row r="39" spans="1:3" x14ac:dyDescent="0.2">
      <c r="A39" s="51" t="s">
        <v>256</v>
      </c>
      <c r="B39" s="51" t="s">
        <v>17</v>
      </c>
      <c r="C39" s="54">
        <v>0</v>
      </c>
    </row>
    <row r="40" spans="1:3" x14ac:dyDescent="0.2">
      <c r="B40" s="51" t="s">
        <v>173</v>
      </c>
      <c r="C40" s="54">
        <v>2.3E-2</v>
      </c>
    </row>
    <row r="41" spans="1:3" x14ac:dyDescent="0.2">
      <c r="B41" s="51" t="s">
        <v>238</v>
      </c>
      <c r="C41" s="54">
        <v>6.9000000000000006E-2</v>
      </c>
    </row>
    <row r="42" spans="1:3" x14ac:dyDescent="0.2">
      <c r="B42" s="51" t="s">
        <v>67</v>
      </c>
      <c r="C42" s="54">
        <v>6.9000000000000006E-2</v>
      </c>
    </row>
    <row r="43" spans="1:3" x14ac:dyDescent="0.2">
      <c r="B43" s="51" t="s">
        <v>227</v>
      </c>
      <c r="C43" s="54">
        <v>0.11600000000000001</v>
      </c>
    </row>
    <row r="44" spans="1:3" x14ac:dyDescent="0.2">
      <c r="B44" s="51" t="s">
        <v>7</v>
      </c>
      <c r="C44" s="54">
        <v>0.13900000000000001</v>
      </c>
    </row>
    <row r="45" spans="1:3" x14ac:dyDescent="0.2">
      <c r="B45" s="51" t="s">
        <v>237</v>
      </c>
      <c r="C45" s="54">
        <v>0.16200000000000001</v>
      </c>
    </row>
    <row r="46" spans="1:3" x14ac:dyDescent="0.2">
      <c r="B46" s="51" t="s">
        <v>5</v>
      </c>
      <c r="C46" s="54">
        <v>0.186</v>
      </c>
    </row>
  </sheetData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</sheetPr>
  <dimension ref="A3:C27"/>
  <sheetViews>
    <sheetView showGridLines="0" workbookViewId="0">
      <selection activeCell="B8" sqref="B8"/>
    </sheetView>
  </sheetViews>
  <sheetFormatPr baseColWidth="10" defaultRowHeight="15" x14ac:dyDescent="0.2"/>
  <cols>
    <col min="1" max="1" width="15.1640625" customWidth="1"/>
    <col min="2" max="2" width="35.5" bestFit="1" customWidth="1"/>
    <col min="3" max="3" width="17.83203125" bestFit="1" customWidth="1"/>
    <col min="4" max="4" width="18.5" bestFit="1" customWidth="1"/>
    <col min="5" max="5" width="4.6640625" bestFit="1" customWidth="1"/>
    <col min="6" max="7" width="9.1640625" bestFit="1" customWidth="1"/>
  </cols>
  <sheetData>
    <row r="3" spans="1:3" s="51" customFormat="1" x14ac:dyDescent="0.2"/>
    <row r="4" spans="1:3" s="51" customFormat="1" x14ac:dyDescent="0.2"/>
    <row r="5" spans="1:3" s="51" customFormat="1" x14ac:dyDescent="0.2"/>
    <row r="6" spans="1:3" x14ac:dyDescent="0.2">
      <c r="A6" s="52" t="s">
        <v>248</v>
      </c>
      <c r="B6" s="52" t="s">
        <v>38</v>
      </c>
      <c r="C6" t="s">
        <v>870</v>
      </c>
    </row>
    <row r="7" spans="1:3" x14ac:dyDescent="0.2">
      <c r="A7" s="51" t="s">
        <v>252</v>
      </c>
      <c r="B7" s="51" t="s">
        <v>17</v>
      </c>
      <c r="C7" s="54">
        <v>1</v>
      </c>
    </row>
    <row r="8" spans="1:3" x14ac:dyDescent="0.2">
      <c r="B8" s="51" t="s">
        <v>16</v>
      </c>
      <c r="C8" s="54">
        <v>0.97599999999999998</v>
      </c>
    </row>
    <row r="9" spans="1:3" x14ac:dyDescent="0.2">
      <c r="B9" s="51" t="s">
        <v>19</v>
      </c>
      <c r="C9" s="54">
        <v>0.83699999999999997</v>
      </c>
    </row>
    <row r="10" spans="1:3" x14ac:dyDescent="0.2">
      <c r="A10" s="51" t="s">
        <v>253</v>
      </c>
      <c r="B10" s="51" t="s">
        <v>238</v>
      </c>
      <c r="C10" s="54">
        <v>0.76700000000000002</v>
      </c>
    </row>
    <row r="11" spans="1:3" x14ac:dyDescent="0.2">
      <c r="B11" s="51" t="s">
        <v>160</v>
      </c>
      <c r="C11" s="54">
        <v>0.72</v>
      </c>
    </row>
    <row r="12" spans="1:3" x14ac:dyDescent="0.2">
      <c r="B12" s="51" t="s">
        <v>18</v>
      </c>
      <c r="C12" s="54">
        <v>0.65100000000000002</v>
      </c>
    </row>
    <row r="13" spans="1:3" x14ac:dyDescent="0.2">
      <c r="B13" s="51" t="s">
        <v>232</v>
      </c>
      <c r="C13" s="54">
        <v>0.627</v>
      </c>
    </row>
    <row r="14" spans="1:3" x14ac:dyDescent="0.2">
      <c r="A14" s="51" t="s">
        <v>254</v>
      </c>
      <c r="B14" s="51" t="s">
        <v>232</v>
      </c>
      <c r="C14" s="54">
        <v>0.55800000000000005</v>
      </c>
    </row>
    <row r="15" spans="1:3" x14ac:dyDescent="0.2">
      <c r="B15" s="51" t="s">
        <v>227</v>
      </c>
      <c r="C15" s="54">
        <v>0.53400000000000003</v>
      </c>
    </row>
    <row r="16" spans="1:3" x14ac:dyDescent="0.2">
      <c r="B16" s="51" t="s">
        <v>241</v>
      </c>
      <c r="C16" s="54">
        <v>0.48799999999999999</v>
      </c>
    </row>
    <row r="17" spans="1:3" x14ac:dyDescent="0.2">
      <c r="B17" s="51" t="s">
        <v>242</v>
      </c>
      <c r="C17" s="54">
        <v>0.46500000000000002</v>
      </c>
    </row>
    <row r="18" spans="1:3" x14ac:dyDescent="0.2">
      <c r="B18" s="51" t="s">
        <v>18</v>
      </c>
      <c r="C18" s="54">
        <v>0.441</v>
      </c>
    </row>
    <row r="19" spans="1:3" x14ac:dyDescent="0.2">
      <c r="B19" s="51" t="s">
        <v>73</v>
      </c>
      <c r="C19" s="54">
        <v>0.41799999999999998</v>
      </c>
    </row>
    <row r="20" spans="1:3" x14ac:dyDescent="0.2">
      <c r="A20" s="51" t="s">
        <v>255</v>
      </c>
      <c r="B20" s="51" t="s">
        <v>236</v>
      </c>
      <c r="C20" s="54">
        <v>0.34799999999999998</v>
      </c>
    </row>
    <row r="21" spans="1:3" x14ac:dyDescent="0.2">
      <c r="B21" s="51" t="s">
        <v>173</v>
      </c>
      <c r="C21" s="54">
        <v>0.27900000000000003</v>
      </c>
    </row>
    <row r="22" spans="1:3" x14ac:dyDescent="0.2">
      <c r="B22" s="51" t="s">
        <v>67</v>
      </c>
      <c r="C22" s="54">
        <v>0.255</v>
      </c>
    </row>
    <row r="23" spans="1:3" x14ac:dyDescent="0.2">
      <c r="A23" s="51" t="s">
        <v>256</v>
      </c>
      <c r="B23" s="51" t="s">
        <v>237</v>
      </c>
      <c r="C23" s="54">
        <v>0.16200000000000001</v>
      </c>
    </row>
    <row r="24" spans="1:3" x14ac:dyDescent="0.2">
      <c r="B24" s="51" t="s">
        <v>227</v>
      </c>
      <c r="C24" s="54">
        <v>0.11600000000000001</v>
      </c>
    </row>
    <row r="25" spans="1:3" x14ac:dyDescent="0.2">
      <c r="B25" s="51" t="s">
        <v>238</v>
      </c>
      <c r="C25" s="54">
        <v>6.9000000000000006E-2</v>
      </c>
    </row>
    <row r="26" spans="1:3" x14ac:dyDescent="0.2">
      <c r="B26" s="51" t="s">
        <v>67</v>
      </c>
      <c r="C26" s="54">
        <v>6.9000000000000006E-2</v>
      </c>
    </row>
    <row r="27" spans="1:3" x14ac:dyDescent="0.2">
      <c r="B27" s="51" t="s">
        <v>17</v>
      </c>
      <c r="C27" s="54">
        <v>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4:L129"/>
  <sheetViews>
    <sheetView showGridLines="0" workbookViewId="0">
      <selection activeCell="D8" sqref="D8"/>
    </sheetView>
  </sheetViews>
  <sheetFormatPr baseColWidth="10" defaultRowHeight="15" x14ac:dyDescent="0.2"/>
  <cols>
    <col min="1" max="1" width="34.83203125" bestFit="1" customWidth="1"/>
    <col min="2" max="2" width="22.83203125" style="27" bestFit="1" customWidth="1"/>
    <col min="3" max="3" width="16.33203125" bestFit="1" customWidth="1"/>
    <col min="4" max="4" width="46.6640625" bestFit="1" customWidth="1"/>
    <col min="5" max="5" width="9.5" customWidth="1"/>
    <col min="6" max="6" width="10.33203125" customWidth="1"/>
    <col min="7" max="7" width="12.5" customWidth="1"/>
    <col min="8" max="8" width="14.5" customWidth="1"/>
    <col min="9" max="9" width="11.5" customWidth="1"/>
    <col min="10" max="10" width="108.83203125" bestFit="1" customWidth="1"/>
  </cols>
  <sheetData>
    <row r="4" spans="1:12" ht="30" customHeight="1" x14ac:dyDescent="0.2">
      <c r="A4" s="55" t="s">
        <v>43</v>
      </c>
      <c r="B4" s="55" t="s">
        <v>44</v>
      </c>
      <c r="C4" s="55" t="s">
        <v>9</v>
      </c>
      <c r="D4" s="55" t="s">
        <v>38</v>
      </c>
      <c r="E4" s="55" t="s">
        <v>257</v>
      </c>
      <c r="F4" s="55" t="s">
        <v>258</v>
      </c>
      <c r="G4" s="55" t="s">
        <v>259</v>
      </c>
      <c r="H4" s="55" t="s">
        <v>31</v>
      </c>
      <c r="I4" s="55" t="s">
        <v>248</v>
      </c>
      <c r="J4" s="55" t="s">
        <v>267</v>
      </c>
      <c r="K4" s="56" t="s">
        <v>278</v>
      </c>
      <c r="L4" s="55" t="s">
        <v>277</v>
      </c>
    </row>
    <row r="5" spans="1:12" x14ac:dyDescent="0.2">
      <c r="A5" t="s">
        <v>48</v>
      </c>
      <c r="B5" s="27" t="s">
        <v>266</v>
      </c>
      <c r="C5" t="s">
        <v>3</v>
      </c>
      <c r="D5" t="s">
        <v>237</v>
      </c>
      <c r="E5">
        <v>0</v>
      </c>
      <c r="F5">
        <v>0</v>
      </c>
      <c r="G5">
        <v>0</v>
      </c>
      <c r="H5">
        <v>15</v>
      </c>
      <c r="I5" t="s">
        <v>256</v>
      </c>
      <c r="J5" t="s">
        <v>272</v>
      </c>
      <c r="K5" s="30">
        <v>3</v>
      </c>
      <c r="L5" s="44">
        <v>1.6E-2</v>
      </c>
    </row>
    <row r="6" spans="1:12" x14ac:dyDescent="0.2">
      <c r="A6" s="27" t="s">
        <v>48</v>
      </c>
      <c r="B6" s="27" t="s">
        <v>266</v>
      </c>
      <c r="C6" t="s">
        <v>10</v>
      </c>
      <c r="D6" t="s">
        <v>233</v>
      </c>
      <c r="E6">
        <v>0</v>
      </c>
      <c r="F6">
        <v>1</v>
      </c>
      <c r="G6">
        <v>0.5</v>
      </c>
      <c r="H6">
        <v>13</v>
      </c>
      <c r="I6" s="27" t="s">
        <v>256</v>
      </c>
      <c r="J6" s="51" t="s">
        <v>272</v>
      </c>
      <c r="K6" s="30">
        <v>3</v>
      </c>
      <c r="L6" s="44">
        <v>1.6E-2</v>
      </c>
    </row>
    <row r="7" spans="1:12" x14ac:dyDescent="0.2">
      <c r="A7" s="27" t="s">
        <v>48</v>
      </c>
      <c r="B7" s="27" t="s">
        <v>266</v>
      </c>
      <c r="C7" t="s">
        <v>3</v>
      </c>
      <c r="D7" t="s">
        <v>5</v>
      </c>
      <c r="E7">
        <v>0</v>
      </c>
      <c r="F7">
        <v>0</v>
      </c>
      <c r="G7">
        <v>0</v>
      </c>
      <c r="H7">
        <v>15</v>
      </c>
      <c r="I7" s="27" t="s">
        <v>256</v>
      </c>
      <c r="J7" s="51" t="s">
        <v>269</v>
      </c>
      <c r="K7" s="30">
        <v>3</v>
      </c>
      <c r="L7" s="44">
        <v>1.6E-2</v>
      </c>
    </row>
    <row r="8" spans="1:12" x14ac:dyDescent="0.2">
      <c r="A8" s="27" t="s">
        <v>48</v>
      </c>
      <c r="B8" s="27" t="s">
        <v>266</v>
      </c>
      <c r="C8" t="s">
        <v>15</v>
      </c>
      <c r="D8" t="s">
        <v>67</v>
      </c>
      <c r="E8">
        <v>0</v>
      </c>
      <c r="F8">
        <v>0</v>
      </c>
      <c r="G8">
        <v>0</v>
      </c>
      <c r="H8">
        <v>18</v>
      </c>
      <c r="I8" s="27" t="s">
        <v>256</v>
      </c>
      <c r="J8" s="51" t="s">
        <v>274</v>
      </c>
      <c r="K8" s="30">
        <v>3.6</v>
      </c>
      <c r="L8" s="44">
        <v>6.4000000000000001E-2</v>
      </c>
    </row>
    <row r="9" spans="1:12" x14ac:dyDescent="0.2">
      <c r="A9" s="27" t="s">
        <v>48</v>
      </c>
      <c r="B9" s="27" t="s">
        <v>266</v>
      </c>
      <c r="C9" t="s">
        <v>15</v>
      </c>
      <c r="D9" t="s">
        <v>238</v>
      </c>
      <c r="E9">
        <v>0</v>
      </c>
      <c r="F9">
        <v>0</v>
      </c>
      <c r="G9">
        <v>0</v>
      </c>
      <c r="H9">
        <v>18</v>
      </c>
      <c r="I9" s="27" t="s">
        <v>256</v>
      </c>
      <c r="J9" s="51" t="s">
        <v>107</v>
      </c>
      <c r="K9" s="30">
        <v>3.6</v>
      </c>
      <c r="L9" s="44">
        <v>6.4000000000000001E-2</v>
      </c>
    </row>
    <row r="10" spans="1:12" x14ac:dyDescent="0.2">
      <c r="A10" s="27" t="s">
        <v>48</v>
      </c>
      <c r="B10" s="27" t="s">
        <v>266</v>
      </c>
      <c r="C10" t="s">
        <v>15</v>
      </c>
      <c r="D10" t="s">
        <v>227</v>
      </c>
      <c r="E10">
        <v>1</v>
      </c>
      <c r="F10">
        <v>0</v>
      </c>
      <c r="G10">
        <v>1</v>
      </c>
      <c r="H10">
        <v>14</v>
      </c>
      <c r="I10" s="27" t="s">
        <v>256</v>
      </c>
      <c r="J10" s="51" t="s">
        <v>275</v>
      </c>
      <c r="K10" s="30">
        <v>3.6000000000000005</v>
      </c>
      <c r="L10" s="44">
        <v>0.08</v>
      </c>
    </row>
    <row r="11" spans="1:12" x14ac:dyDescent="0.2">
      <c r="A11" s="27" t="s">
        <v>48</v>
      </c>
      <c r="B11" s="27" t="s">
        <v>266</v>
      </c>
      <c r="C11" t="s">
        <v>3</v>
      </c>
      <c r="D11" t="s">
        <v>42</v>
      </c>
      <c r="E11">
        <v>0</v>
      </c>
      <c r="F11">
        <v>0</v>
      </c>
      <c r="G11">
        <v>0</v>
      </c>
      <c r="H11">
        <v>19</v>
      </c>
      <c r="I11" s="27" t="s">
        <v>256</v>
      </c>
      <c r="J11" s="51" t="s">
        <v>275</v>
      </c>
      <c r="K11" s="30">
        <v>3.8000000000000003</v>
      </c>
      <c r="L11" s="44">
        <v>8.7999999999999995E-2</v>
      </c>
    </row>
    <row r="12" spans="1:12" x14ac:dyDescent="0.2">
      <c r="A12" s="27" t="s">
        <v>48</v>
      </c>
      <c r="B12" s="27" t="s">
        <v>266</v>
      </c>
      <c r="C12" t="s">
        <v>15</v>
      </c>
      <c r="D12" t="s">
        <v>242</v>
      </c>
      <c r="E12">
        <v>0</v>
      </c>
      <c r="F12">
        <v>1</v>
      </c>
      <c r="G12">
        <v>0.5</v>
      </c>
      <c r="H12">
        <v>18</v>
      </c>
      <c r="I12" s="27" t="s">
        <v>256</v>
      </c>
      <c r="J12" s="51" t="s">
        <v>205</v>
      </c>
      <c r="K12" s="30">
        <v>4</v>
      </c>
      <c r="L12" s="44">
        <v>0.104</v>
      </c>
    </row>
    <row r="13" spans="1:12" x14ac:dyDescent="0.2">
      <c r="A13" s="27" t="s">
        <v>48</v>
      </c>
      <c r="B13" s="27" t="s">
        <v>266</v>
      </c>
      <c r="C13" t="s">
        <v>10</v>
      </c>
      <c r="D13" t="s">
        <v>242</v>
      </c>
      <c r="E13">
        <v>0</v>
      </c>
      <c r="F13">
        <v>0</v>
      </c>
      <c r="G13">
        <v>0</v>
      </c>
      <c r="H13">
        <v>24</v>
      </c>
      <c r="I13" s="27" t="s">
        <v>256</v>
      </c>
      <c r="J13" s="51" t="s">
        <v>205</v>
      </c>
      <c r="K13" s="30">
        <v>4.8000000000000007</v>
      </c>
      <c r="L13" s="44">
        <v>0.161</v>
      </c>
    </row>
    <row r="14" spans="1:12" x14ac:dyDescent="0.2">
      <c r="A14" s="27" t="s">
        <v>48</v>
      </c>
      <c r="B14" s="27" t="s">
        <v>266</v>
      </c>
      <c r="C14" t="s">
        <v>3</v>
      </c>
      <c r="D14" t="s">
        <v>229</v>
      </c>
      <c r="E14">
        <v>0</v>
      </c>
      <c r="F14">
        <v>2</v>
      </c>
      <c r="G14">
        <v>1</v>
      </c>
      <c r="H14">
        <v>24</v>
      </c>
      <c r="I14" s="27" t="s">
        <v>255</v>
      </c>
      <c r="J14" s="51" t="s">
        <v>41</v>
      </c>
      <c r="K14" s="30">
        <v>5.6000000000000005</v>
      </c>
      <c r="L14" s="44">
        <v>0.20100000000000001</v>
      </c>
    </row>
    <row r="15" spans="1:12" x14ac:dyDescent="0.2">
      <c r="A15" s="27" t="s">
        <v>48</v>
      </c>
      <c r="B15" s="27" t="s">
        <v>266</v>
      </c>
      <c r="C15" t="s">
        <v>10</v>
      </c>
      <c r="D15" t="s">
        <v>173</v>
      </c>
      <c r="E15">
        <v>2</v>
      </c>
      <c r="F15">
        <v>1</v>
      </c>
      <c r="G15">
        <v>2.5</v>
      </c>
      <c r="H15">
        <v>19</v>
      </c>
      <c r="I15" s="27" t="s">
        <v>255</v>
      </c>
      <c r="J15" s="51" t="s">
        <v>271</v>
      </c>
      <c r="K15" s="30">
        <v>5.8000000000000007</v>
      </c>
      <c r="L15" s="44">
        <v>0.20899999999999999</v>
      </c>
    </row>
    <row r="16" spans="1:12" x14ac:dyDescent="0.2">
      <c r="A16" s="27" t="s">
        <v>48</v>
      </c>
      <c r="B16" s="27" t="s">
        <v>266</v>
      </c>
      <c r="C16" t="s">
        <v>10</v>
      </c>
      <c r="D16" t="s">
        <v>228</v>
      </c>
      <c r="E16">
        <v>0</v>
      </c>
      <c r="F16">
        <v>3</v>
      </c>
      <c r="G16">
        <v>1.5</v>
      </c>
      <c r="H16">
        <v>26</v>
      </c>
      <c r="I16" s="27" t="s">
        <v>255</v>
      </c>
      <c r="J16" s="51" t="s">
        <v>275</v>
      </c>
      <c r="K16" s="30">
        <v>6.4</v>
      </c>
      <c r="L16" s="44">
        <v>0.22500000000000001</v>
      </c>
    </row>
    <row r="17" spans="1:12" x14ac:dyDescent="0.2">
      <c r="A17" s="27" t="s">
        <v>48</v>
      </c>
      <c r="B17" s="27" t="s">
        <v>266</v>
      </c>
      <c r="C17" t="s">
        <v>15</v>
      </c>
      <c r="D17" t="s">
        <v>241</v>
      </c>
      <c r="E17">
        <v>3</v>
      </c>
      <c r="F17">
        <v>0</v>
      </c>
      <c r="G17">
        <v>3</v>
      </c>
      <c r="H17">
        <v>22</v>
      </c>
      <c r="I17" s="27" t="s">
        <v>255</v>
      </c>
      <c r="J17" s="51" t="s">
        <v>205</v>
      </c>
      <c r="K17" s="30">
        <v>6.8000000000000007</v>
      </c>
      <c r="L17" s="44">
        <v>0.25800000000000001</v>
      </c>
    </row>
    <row r="18" spans="1:12" x14ac:dyDescent="0.2">
      <c r="A18" s="27" t="s">
        <v>48</v>
      </c>
      <c r="B18" s="27" t="s">
        <v>266</v>
      </c>
      <c r="C18" t="s">
        <v>15</v>
      </c>
      <c r="D18" t="s">
        <v>227</v>
      </c>
      <c r="E18">
        <v>2</v>
      </c>
      <c r="F18">
        <v>0</v>
      </c>
      <c r="G18">
        <v>2</v>
      </c>
      <c r="H18">
        <v>29</v>
      </c>
      <c r="I18" s="27" t="s">
        <v>255</v>
      </c>
      <c r="J18" s="51" t="s">
        <v>275</v>
      </c>
      <c r="K18" s="30">
        <v>7.4</v>
      </c>
      <c r="L18" s="44">
        <v>0.27400000000000002</v>
      </c>
    </row>
    <row r="19" spans="1:12" x14ac:dyDescent="0.2">
      <c r="A19" s="27" t="s">
        <v>48</v>
      </c>
      <c r="B19" s="27" t="s">
        <v>266</v>
      </c>
      <c r="C19" t="s">
        <v>15</v>
      </c>
      <c r="D19" t="s">
        <v>232</v>
      </c>
      <c r="E19">
        <v>4</v>
      </c>
      <c r="F19">
        <v>1</v>
      </c>
      <c r="G19">
        <v>4.5</v>
      </c>
      <c r="H19">
        <v>23</v>
      </c>
      <c r="I19" s="27" t="s">
        <v>255</v>
      </c>
      <c r="J19" s="51" t="s">
        <v>273</v>
      </c>
      <c r="K19" s="30">
        <v>8.2000000000000011</v>
      </c>
      <c r="L19" s="44">
        <v>0.30599999999999999</v>
      </c>
    </row>
    <row r="20" spans="1:12" x14ac:dyDescent="0.2">
      <c r="A20" s="27" t="s">
        <v>48</v>
      </c>
      <c r="B20" s="27" t="s">
        <v>266</v>
      </c>
      <c r="C20" t="s">
        <v>15</v>
      </c>
      <c r="D20" t="s">
        <v>73</v>
      </c>
      <c r="E20">
        <v>0</v>
      </c>
      <c r="F20">
        <v>1</v>
      </c>
      <c r="G20">
        <v>0.5</v>
      </c>
      <c r="H20">
        <v>41</v>
      </c>
      <c r="I20" s="27" t="s">
        <v>255</v>
      </c>
      <c r="J20" s="51" t="s">
        <v>270</v>
      </c>
      <c r="K20" s="30">
        <v>8.6000000000000014</v>
      </c>
      <c r="L20" s="44">
        <v>0.32200000000000001</v>
      </c>
    </row>
    <row r="21" spans="1:12" x14ac:dyDescent="0.2">
      <c r="A21" s="27" t="s">
        <v>48</v>
      </c>
      <c r="B21" s="27" t="s">
        <v>266</v>
      </c>
      <c r="C21" t="s">
        <v>15</v>
      </c>
      <c r="D21" t="s">
        <v>238</v>
      </c>
      <c r="E21">
        <v>2</v>
      </c>
      <c r="F21">
        <v>4</v>
      </c>
      <c r="G21">
        <v>4</v>
      </c>
      <c r="H21">
        <v>29</v>
      </c>
      <c r="I21" s="27" t="s">
        <v>255</v>
      </c>
      <c r="J21" s="51" t="s">
        <v>107</v>
      </c>
      <c r="K21" s="30">
        <v>9</v>
      </c>
      <c r="L21" s="44">
        <v>0.35399999999999998</v>
      </c>
    </row>
    <row r="22" spans="1:12" x14ac:dyDescent="0.2">
      <c r="A22" s="27" t="s">
        <v>48</v>
      </c>
      <c r="B22" s="27" t="s">
        <v>266</v>
      </c>
      <c r="C22" t="s">
        <v>15</v>
      </c>
      <c r="D22" t="s">
        <v>18</v>
      </c>
      <c r="E22">
        <v>0</v>
      </c>
      <c r="F22">
        <v>0</v>
      </c>
      <c r="G22">
        <v>0</v>
      </c>
      <c r="H22">
        <v>56</v>
      </c>
      <c r="I22" s="27" t="s">
        <v>255</v>
      </c>
      <c r="J22" s="51" t="s">
        <v>274</v>
      </c>
      <c r="K22" s="30">
        <v>11.200000000000001</v>
      </c>
      <c r="L22" s="44">
        <v>0.38700000000000001</v>
      </c>
    </row>
    <row r="23" spans="1:12" x14ac:dyDescent="0.2">
      <c r="A23" s="27" t="s">
        <v>48</v>
      </c>
      <c r="B23" s="27" t="s">
        <v>266</v>
      </c>
      <c r="C23" t="s">
        <v>10</v>
      </c>
      <c r="D23" t="s">
        <v>230</v>
      </c>
      <c r="E23">
        <v>1</v>
      </c>
      <c r="F23">
        <v>7</v>
      </c>
      <c r="G23">
        <v>4.5</v>
      </c>
      <c r="H23">
        <v>71</v>
      </c>
      <c r="I23" s="27" t="s">
        <v>254</v>
      </c>
      <c r="J23" s="51" t="s">
        <v>41</v>
      </c>
      <c r="K23" s="30">
        <v>17.8</v>
      </c>
      <c r="L23" s="44">
        <v>0.51600000000000001</v>
      </c>
    </row>
    <row r="24" spans="1:12" x14ac:dyDescent="0.2">
      <c r="A24" s="27" t="s">
        <v>48</v>
      </c>
      <c r="B24" s="27" t="s">
        <v>266</v>
      </c>
      <c r="C24" t="s">
        <v>3</v>
      </c>
      <c r="D24" t="s">
        <v>61</v>
      </c>
      <c r="E24">
        <v>4</v>
      </c>
      <c r="F24">
        <v>3</v>
      </c>
      <c r="G24">
        <v>5.5</v>
      </c>
      <c r="H24">
        <v>72</v>
      </c>
      <c r="I24" s="27" t="s">
        <v>254</v>
      </c>
      <c r="J24" s="51" t="s">
        <v>61</v>
      </c>
      <c r="K24" s="30">
        <v>18.8</v>
      </c>
      <c r="L24" s="44">
        <v>0.54</v>
      </c>
    </row>
    <row r="25" spans="1:12" x14ac:dyDescent="0.2">
      <c r="A25" s="27" t="s">
        <v>48</v>
      </c>
      <c r="B25" s="27" t="s">
        <v>266</v>
      </c>
      <c r="C25" t="s">
        <v>3</v>
      </c>
      <c r="D25" t="s">
        <v>7</v>
      </c>
      <c r="E25">
        <v>0</v>
      </c>
      <c r="F25">
        <v>1</v>
      </c>
      <c r="G25">
        <v>0.5</v>
      </c>
      <c r="H25">
        <v>92</v>
      </c>
      <c r="I25" s="27" t="s">
        <v>254</v>
      </c>
      <c r="J25" s="51" t="s">
        <v>274</v>
      </c>
      <c r="K25" s="30">
        <v>18.8</v>
      </c>
      <c r="L25" s="44">
        <v>0.54</v>
      </c>
    </row>
    <row r="26" spans="1:12" x14ac:dyDescent="0.2">
      <c r="A26" s="27" t="s">
        <v>48</v>
      </c>
      <c r="B26" s="27" t="s">
        <v>266</v>
      </c>
      <c r="C26" t="s">
        <v>15</v>
      </c>
      <c r="D26" t="s">
        <v>19</v>
      </c>
      <c r="E26">
        <v>5</v>
      </c>
      <c r="F26">
        <v>8</v>
      </c>
      <c r="G26">
        <v>9</v>
      </c>
      <c r="H26">
        <v>67</v>
      </c>
      <c r="I26" s="27" t="s">
        <v>254</v>
      </c>
      <c r="J26" s="51" t="s">
        <v>275</v>
      </c>
      <c r="K26" s="30">
        <v>20.6</v>
      </c>
      <c r="L26" s="44">
        <v>0.57199999999999995</v>
      </c>
    </row>
    <row r="27" spans="1:12" x14ac:dyDescent="0.2">
      <c r="A27" s="27" t="s">
        <v>48</v>
      </c>
      <c r="B27" s="27" t="s">
        <v>266</v>
      </c>
      <c r="C27" t="s">
        <v>10</v>
      </c>
      <c r="D27" t="s">
        <v>231</v>
      </c>
      <c r="E27">
        <v>9</v>
      </c>
      <c r="F27">
        <v>4</v>
      </c>
      <c r="G27">
        <v>11</v>
      </c>
      <c r="H27">
        <v>68</v>
      </c>
      <c r="I27" s="27" t="s">
        <v>253</v>
      </c>
      <c r="J27" s="51" t="s">
        <v>275</v>
      </c>
      <c r="K27" s="30">
        <v>22.400000000000002</v>
      </c>
      <c r="L27" s="44">
        <v>0.60399999999999998</v>
      </c>
    </row>
    <row r="28" spans="1:12" x14ac:dyDescent="0.2">
      <c r="A28" s="27" t="s">
        <v>48</v>
      </c>
      <c r="B28" s="27" t="s">
        <v>266</v>
      </c>
      <c r="C28" t="s">
        <v>10</v>
      </c>
      <c r="D28" t="s">
        <v>42</v>
      </c>
      <c r="E28">
        <v>10</v>
      </c>
      <c r="F28">
        <v>9</v>
      </c>
      <c r="G28">
        <v>14.5</v>
      </c>
      <c r="H28">
        <v>70</v>
      </c>
      <c r="I28" s="27" t="s">
        <v>253</v>
      </c>
      <c r="J28" s="51" t="s">
        <v>275</v>
      </c>
      <c r="K28" s="30">
        <v>25.6</v>
      </c>
      <c r="L28" s="44">
        <v>0.63700000000000001</v>
      </c>
    </row>
    <row r="29" spans="1:12" x14ac:dyDescent="0.2">
      <c r="A29" s="27" t="s">
        <v>48</v>
      </c>
      <c r="B29" s="27" t="s">
        <v>266</v>
      </c>
      <c r="C29" t="s">
        <v>15</v>
      </c>
      <c r="D29" t="s">
        <v>160</v>
      </c>
      <c r="E29">
        <v>5</v>
      </c>
      <c r="F29">
        <v>7</v>
      </c>
      <c r="G29">
        <v>8.5</v>
      </c>
      <c r="H29">
        <v>96</v>
      </c>
      <c r="I29" s="27" t="s">
        <v>253</v>
      </c>
      <c r="J29" s="51" t="s">
        <v>205</v>
      </c>
      <c r="K29" s="30">
        <v>26.000000000000004</v>
      </c>
      <c r="L29" s="44">
        <v>0.64500000000000002</v>
      </c>
    </row>
    <row r="30" spans="1:12" x14ac:dyDescent="0.2">
      <c r="A30" s="27" t="s">
        <v>48</v>
      </c>
      <c r="B30" s="27" t="s">
        <v>266</v>
      </c>
      <c r="C30" t="s">
        <v>3</v>
      </c>
      <c r="D30" t="s">
        <v>5</v>
      </c>
      <c r="E30">
        <v>3</v>
      </c>
      <c r="F30">
        <v>11</v>
      </c>
      <c r="G30">
        <v>8.5</v>
      </c>
      <c r="H30">
        <v>108</v>
      </c>
      <c r="I30" s="27" t="s">
        <v>253</v>
      </c>
      <c r="J30" s="51" t="s">
        <v>269</v>
      </c>
      <c r="K30" s="30">
        <v>28.400000000000002</v>
      </c>
      <c r="L30" s="44">
        <v>0.66900000000000004</v>
      </c>
    </row>
    <row r="31" spans="1:12" x14ac:dyDescent="0.2">
      <c r="A31" s="27" t="s">
        <v>48</v>
      </c>
      <c r="B31" s="27" t="s">
        <v>266</v>
      </c>
      <c r="C31" t="s">
        <v>3</v>
      </c>
      <c r="D31" t="s">
        <v>228</v>
      </c>
      <c r="E31">
        <v>10</v>
      </c>
      <c r="F31">
        <v>3</v>
      </c>
      <c r="G31">
        <v>11.5</v>
      </c>
      <c r="H31">
        <v>107</v>
      </c>
      <c r="I31" s="27" t="s">
        <v>253</v>
      </c>
      <c r="J31" s="51" t="s">
        <v>275</v>
      </c>
      <c r="K31" s="30">
        <v>30.6</v>
      </c>
      <c r="L31" s="44">
        <v>0.74099999999999999</v>
      </c>
    </row>
    <row r="32" spans="1:12" x14ac:dyDescent="0.2">
      <c r="A32" s="27" t="s">
        <v>48</v>
      </c>
      <c r="B32" s="27" t="s">
        <v>266</v>
      </c>
      <c r="C32" t="s">
        <v>10</v>
      </c>
      <c r="D32" t="s">
        <v>12</v>
      </c>
      <c r="E32">
        <v>11</v>
      </c>
      <c r="F32">
        <v>8</v>
      </c>
      <c r="G32">
        <v>15</v>
      </c>
      <c r="H32">
        <v>100</v>
      </c>
      <c r="I32" s="27" t="s">
        <v>253</v>
      </c>
      <c r="J32" s="51" t="s">
        <v>268</v>
      </c>
      <c r="K32" s="30">
        <v>32</v>
      </c>
      <c r="L32" s="44">
        <v>0.75</v>
      </c>
    </row>
    <row r="33" spans="1:12" x14ac:dyDescent="0.2">
      <c r="A33" s="27" t="s">
        <v>48</v>
      </c>
      <c r="B33" s="27" t="s">
        <v>266</v>
      </c>
      <c r="C33" t="s">
        <v>3</v>
      </c>
      <c r="D33" t="s">
        <v>40</v>
      </c>
      <c r="E33">
        <v>11</v>
      </c>
      <c r="F33">
        <v>3</v>
      </c>
      <c r="G33">
        <v>12.5</v>
      </c>
      <c r="H33">
        <v>129</v>
      </c>
      <c r="I33" s="27" t="s">
        <v>253</v>
      </c>
      <c r="J33" s="51" t="s">
        <v>268</v>
      </c>
      <c r="K33" s="30">
        <v>35.799999999999997</v>
      </c>
      <c r="L33" s="44">
        <v>0.78200000000000003</v>
      </c>
    </row>
    <row r="34" spans="1:12" x14ac:dyDescent="0.2">
      <c r="A34" s="27" t="s">
        <v>48</v>
      </c>
      <c r="B34" s="27" t="s">
        <v>266</v>
      </c>
      <c r="C34" t="s">
        <v>3</v>
      </c>
      <c r="D34" t="s">
        <v>39</v>
      </c>
      <c r="E34">
        <v>7</v>
      </c>
      <c r="F34">
        <v>9</v>
      </c>
      <c r="G34">
        <v>11.5</v>
      </c>
      <c r="H34">
        <v>135</v>
      </c>
      <c r="I34" s="27" t="s">
        <v>252</v>
      </c>
      <c r="J34" s="51" t="s">
        <v>269</v>
      </c>
      <c r="K34" s="30">
        <v>36.200000000000003</v>
      </c>
      <c r="L34" s="44">
        <v>0.81399999999999995</v>
      </c>
    </row>
    <row r="35" spans="1:12" x14ac:dyDescent="0.2">
      <c r="A35" s="27" t="s">
        <v>48</v>
      </c>
      <c r="B35" s="27" t="s">
        <v>266</v>
      </c>
      <c r="C35" t="s">
        <v>15</v>
      </c>
      <c r="D35" t="s">
        <v>17</v>
      </c>
      <c r="E35">
        <v>8</v>
      </c>
      <c r="F35">
        <v>8</v>
      </c>
      <c r="G35">
        <v>12</v>
      </c>
      <c r="H35">
        <v>228</v>
      </c>
      <c r="I35" s="27" t="s">
        <v>252</v>
      </c>
      <c r="J35" s="51" t="s">
        <v>270</v>
      </c>
      <c r="K35" s="30">
        <v>55.2</v>
      </c>
      <c r="L35" s="44">
        <v>0.98299999999999998</v>
      </c>
    </row>
    <row r="36" spans="1:12" x14ac:dyDescent="0.2">
      <c r="A36" s="27" t="s">
        <v>48</v>
      </c>
      <c r="B36" s="27" t="s">
        <v>266</v>
      </c>
      <c r="C36" t="s">
        <v>15</v>
      </c>
      <c r="D36" t="s">
        <v>16</v>
      </c>
      <c r="E36">
        <v>8</v>
      </c>
      <c r="F36">
        <v>4</v>
      </c>
      <c r="G36">
        <v>10</v>
      </c>
      <c r="H36">
        <v>297</v>
      </c>
      <c r="I36" s="27" t="s">
        <v>252</v>
      </c>
      <c r="J36" s="51" t="s">
        <v>270</v>
      </c>
      <c r="K36" s="30">
        <v>67.400000000000006</v>
      </c>
      <c r="L36" s="44">
        <v>0.99099999999999999</v>
      </c>
    </row>
    <row r="37" spans="1:12" x14ac:dyDescent="0.2">
      <c r="A37" t="s">
        <v>46</v>
      </c>
      <c r="B37" s="27" t="s">
        <v>34</v>
      </c>
      <c r="C37" t="s">
        <v>15</v>
      </c>
      <c r="D37" t="s">
        <v>17</v>
      </c>
      <c r="E37">
        <v>8</v>
      </c>
      <c r="F37">
        <v>8</v>
      </c>
      <c r="G37">
        <v>12</v>
      </c>
      <c r="H37">
        <v>206</v>
      </c>
      <c r="I37" s="27" t="s">
        <v>252</v>
      </c>
      <c r="J37" s="51" t="s">
        <v>270</v>
      </c>
      <c r="K37" s="30">
        <v>50.800000000000004</v>
      </c>
      <c r="L37" s="44">
        <v>0.95899999999999996</v>
      </c>
    </row>
    <row r="38" spans="1:12" x14ac:dyDescent="0.2">
      <c r="A38" t="s">
        <v>46</v>
      </c>
      <c r="B38" s="27" t="s">
        <v>34</v>
      </c>
      <c r="C38" t="s">
        <v>15</v>
      </c>
      <c r="D38" t="s">
        <v>16</v>
      </c>
      <c r="E38">
        <v>8</v>
      </c>
      <c r="F38">
        <v>4</v>
      </c>
      <c r="G38">
        <v>10</v>
      </c>
      <c r="H38">
        <v>143</v>
      </c>
      <c r="I38" s="27" t="s">
        <v>252</v>
      </c>
      <c r="J38" s="51" t="s">
        <v>270</v>
      </c>
      <c r="K38" s="30">
        <v>36.6</v>
      </c>
      <c r="L38" s="44">
        <v>0.82199999999999995</v>
      </c>
    </row>
    <row r="39" spans="1:12" x14ac:dyDescent="0.2">
      <c r="A39" t="s">
        <v>46</v>
      </c>
      <c r="B39" s="27" t="s">
        <v>34</v>
      </c>
      <c r="C39" t="s">
        <v>15</v>
      </c>
      <c r="D39" t="s">
        <v>19</v>
      </c>
      <c r="E39">
        <v>5</v>
      </c>
      <c r="F39">
        <v>8</v>
      </c>
      <c r="G39">
        <v>9</v>
      </c>
      <c r="H39">
        <v>96</v>
      </c>
      <c r="I39" s="27" t="s">
        <v>253</v>
      </c>
      <c r="J39" s="51" t="s">
        <v>275</v>
      </c>
      <c r="K39" s="30">
        <v>26.400000000000002</v>
      </c>
      <c r="L39" s="44">
        <v>0.66100000000000003</v>
      </c>
    </row>
    <row r="40" spans="1:12" x14ac:dyDescent="0.2">
      <c r="A40" t="s">
        <v>46</v>
      </c>
      <c r="B40" s="27" t="s">
        <v>34</v>
      </c>
      <c r="C40" t="s">
        <v>15</v>
      </c>
      <c r="D40" t="s">
        <v>160</v>
      </c>
      <c r="E40">
        <v>5</v>
      </c>
      <c r="F40">
        <v>7</v>
      </c>
      <c r="G40">
        <v>8.5</v>
      </c>
      <c r="H40">
        <v>73</v>
      </c>
      <c r="I40" s="27" t="s">
        <v>254</v>
      </c>
      <c r="J40" s="51" t="s">
        <v>205</v>
      </c>
      <c r="K40" s="30">
        <v>21.400000000000002</v>
      </c>
      <c r="L40" s="44">
        <v>0.58799999999999997</v>
      </c>
    </row>
    <row r="41" spans="1:12" x14ac:dyDescent="0.2">
      <c r="A41" t="s">
        <v>46</v>
      </c>
      <c r="B41" s="27" t="s">
        <v>34</v>
      </c>
      <c r="C41" t="s">
        <v>15</v>
      </c>
      <c r="D41" t="s">
        <v>232</v>
      </c>
      <c r="E41">
        <v>4</v>
      </c>
      <c r="F41">
        <v>1</v>
      </c>
      <c r="G41">
        <v>4.5</v>
      </c>
      <c r="H41">
        <v>78</v>
      </c>
      <c r="I41" s="27" t="s">
        <v>254</v>
      </c>
      <c r="J41" s="51" t="s">
        <v>273</v>
      </c>
      <c r="K41" s="30">
        <v>19.200000000000003</v>
      </c>
      <c r="L41" s="44">
        <v>0.55600000000000005</v>
      </c>
    </row>
    <row r="42" spans="1:12" x14ac:dyDescent="0.2">
      <c r="A42" t="s">
        <v>46</v>
      </c>
      <c r="B42" s="27" t="s">
        <v>34</v>
      </c>
      <c r="C42" t="s">
        <v>15</v>
      </c>
      <c r="D42" t="s">
        <v>238</v>
      </c>
      <c r="E42">
        <v>2</v>
      </c>
      <c r="F42">
        <v>4</v>
      </c>
      <c r="G42">
        <v>4</v>
      </c>
      <c r="H42">
        <v>135</v>
      </c>
      <c r="I42" s="27" t="s">
        <v>253</v>
      </c>
      <c r="J42" s="51" t="s">
        <v>107</v>
      </c>
      <c r="K42" s="30">
        <v>30.2</v>
      </c>
      <c r="L42" s="44">
        <v>0.72499999999999998</v>
      </c>
    </row>
    <row r="43" spans="1:12" x14ac:dyDescent="0.2">
      <c r="A43" t="s">
        <v>46</v>
      </c>
      <c r="B43" s="27" t="s">
        <v>34</v>
      </c>
      <c r="C43" t="s">
        <v>15</v>
      </c>
      <c r="D43" t="s">
        <v>241</v>
      </c>
      <c r="E43">
        <v>3</v>
      </c>
      <c r="F43">
        <v>0</v>
      </c>
      <c r="G43">
        <v>3</v>
      </c>
      <c r="H43">
        <v>59</v>
      </c>
      <c r="I43" s="27" t="s">
        <v>254</v>
      </c>
      <c r="J43" s="51" t="s">
        <v>205</v>
      </c>
      <c r="K43" s="30">
        <v>14.200000000000001</v>
      </c>
      <c r="L43" s="44">
        <v>0.45100000000000001</v>
      </c>
    </row>
    <row r="44" spans="1:12" x14ac:dyDescent="0.2">
      <c r="A44" t="s">
        <v>46</v>
      </c>
      <c r="B44" s="27" t="s">
        <v>34</v>
      </c>
      <c r="C44" t="s">
        <v>15</v>
      </c>
      <c r="D44" t="s">
        <v>227</v>
      </c>
      <c r="E44">
        <v>2</v>
      </c>
      <c r="F44">
        <v>0</v>
      </c>
      <c r="G44">
        <v>2</v>
      </c>
      <c r="H44">
        <v>41</v>
      </c>
      <c r="I44" s="27" t="s">
        <v>255</v>
      </c>
      <c r="J44" s="51" t="s">
        <v>275</v>
      </c>
      <c r="K44" s="30">
        <v>9.8000000000000007</v>
      </c>
      <c r="L44" s="44">
        <v>0.36199999999999999</v>
      </c>
    </row>
    <row r="45" spans="1:12" x14ac:dyDescent="0.2">
      <c r="A45" t="s">
        <v>46</v>
      </c>
      <c r="B45" s="27" t="s">
        <v>34</v>
      </c>
      <c r="C45" t="s">
        <v>15</v>
      </c>
      <c r="D45" t="s">
        <v>67</v>
      </c>
      <c r="E45">
        <v>0</v>
      </c>
      <c r="F45">
        <v>2</v>
      </c>
      <c r="G45">
        <v>1</v>
      </c>
      <c r="H45">
        <v>40</v>
      </c>
      <c r="I45" s="27" t="s">
        <v>255</v>
      </c>
      <c r="J45" s="51" t="s">
        <v>274</v>
      </c>
      <c r="K45" s="30">
        <v>8.8000000000000007</v>
      </c>
      <c r="L45" s="44">
        <v>0.33800000000000002</v>
      </c>
    </row>
    <row r="46" spans="1:12" x14ac:dyDescent="0.2">
      <c r="A46" t="s">
        <v>46</v>
      </c>
      <c r="B46" s="27" t="s">
        <v>34</v>
      </c>
      <c r="C46" t="s">
        <v>15</v>
      </c>
      <c r="D46" t="s">
        <v>236</v>
      </c>
      <c r="E46">
        <v>0</v>
      </c>
      <c r="F46">
        <v>2</v>
      </c>
      <c r="G46">
        <v>1</v>
      </c>
      <c r="H46">
        <v>40</v>
      </c>
      <c r="I46" s="27" t="s">
        <v>255</v>
      </c>
      <c r="J46" s="51" t="s">
        <v>270</v>
      </c>
      <c r="K46" s="30">
        <v>8.8000000000000007</v>
      </c>
      <c r="L46" s="44">
        <v>0.33800000000000002</v>
      </c>
    </row>
    <row r="47" spans="1:12" x14ac:dyDescent="0.2">
      <c r="A47" t="s">
        <v>46</v>
      </c>
      <c r="B47" s="27" t="s">
        <v>34</v>
      </c>
      <c r="C47" t="s">
        <v>15</v>
      </c>
      <c r="D47" t="s">
        <v>242</v>
      </c>
      <c r="E47">
        <v>0</v>
      </c>
      <c r="F47">
        <v>1</v>
      </c>
      <c r="G47">
        <v>0.5</v>
      </c>
      <c r="H47">
        <v>67</v>
      </c>
      <c r="I47" s="27" t="s">
        <v>254</v>
      </c>
      <c r="J47" s="51" t="s">
        <v>205</v>
      </c>
      <c r="K47" s="30">
        <v>13.8</v>
      </c>
      <c r="L47" s="44">
        <v>0.443</v>
      </c>
    </row>
    <row r="48" spans="1:12" x14ac:dyDescent="0.2">
      <c r="A48" t="s">
        <v>46</v>
      </c>
      <c r="B48" s="27" t="s">
        <v>34</v>
      </c>
      <c r="C48" t="s">
        <v>15</v>
      </c>
      <c r="D48" t="s">
        <v>73</v>
      </c>
      <c r="E48">
        <v>0</v>
      </c>
      <c r="F48">
        <v>1</v>
      </c>
      <c r="G48">
        <v>0.5</v>
      </c>
      <c r="H48">
        <v>17</v>
      </c>
      <c r="I48" s="27" t="s">
        <v>256</v>
      </c>
      <c r="J48" s="51" t="s">
        <v>270</v>
      </c>
      <c r="K48" s="30">
        <v>3.8000000000000003</v>
      </c>
      <c r="L48" s="44">
        <v>8.7999999999999995E-2</v>
      </c>
    </row>
    <row r="49" spans="1:12" x14ac:dyDescent="0.2">
      <c r="A49" t="s">
        <v>46</v>
      </c>
      <c r="B49" s="27" t="s">
        <v>34</v>
      </c>
      <c r="C49" t="s">
        <v>15</v>
      </c>
      <c r="D49" t="s">
        <v>18</v>
      </c>
      <c r="E49">
        <v>0</v>
      </c>
      <c r="F49">
        <v>0</v>
      </c>
      <c r="G49">
        <v>0</v>
      </c>
      <c r="H49">
        <v>76</v>
      </c>
      <c r="I49" s="27" t="s">
        <v>254</v>
      </c>
      <c r="J49" s="51" t="s">
        <v>274</v>
      </c>
      <c r="K49" s="30">
        <v>15.200000000000001</v>
      </c>
      <c r="L49" s="44">
        <v>0.47499999999999998</v>
      </c>
    </row>
    <row r="50" spans="1:12" x14ac:dyDescent="0.2">
      <c r="A50" t="s">
        <v>46</v>
      </c>
      <c r="B50" s="27" t="s">
        <v>34</v>
      </c>
      <c r="C50" t="s">
        <v>15</v>
      </c>
      <c r="D50" t="s">
        <v>237</v>
      </c>
      <c r="E50">
        <v>0</v>
      </c>
      <c r="F50">
        <v>0</v>
      </c>
      <c r="G50">
        <v>0</v>
      </c>
      <c r="H50">
        <v>9</v>
      </c>
      <c r="I50" s="27" t="s">
        <v>256</v>
      </c>
      <c r="J50" s="51" t="s">
        <v>272</v>
      </c>
      <c r="K50" s="30">
        <v>1.8</v>
      </c>
      <c r="L50" s="44">
        <v>0</v>
      </c>
    </row>
    <row r="51" spans="1:12" x14ac:dyDescent="0.2">
      <c r="A51" t="s">
        <v>46</v>
      </c>
      <c r="B51" s="27" t="s">
        <v>34</v>
      </c>
      <c r="C51" t="s">
        <v>3</v>
      </c>
      <c r="D51" t="s">
        <v>40</v>
      </c>
      <c r="E51">
        <v>11</v>
      </c>
      <c r="F51">
        <v>3</v>
      </c>
      <c r="G51">
        <v>12.5</v>
      </c>
      <c r="H51">
        <v>156</v>
      </c>
      <c r="I51" s="27" t="s">
        <v>252</v>
      </c>
      <c r="J51" s="51" t="s">
        <v>268</v>
      </c>
      <c r="K51" s="30">
        <v>41.2</v>
      </c>
      <c r="L51" s="44">
        <v>0.87</v>
      </c>
    </row>
    <row r="52" spans="1:12" x14ac:dyDescent="0.2">
      <c r="A52" t="s">
        <v>46</v>
      </c>
      <c r="B52" s="27" t="s">
        <v>34</v>
      </c>
      <c r="C52" t="s">
        <v>3</v>
      </c>
      <c r="D52" t="s">
        <v>39</v>
      </c>
      <c r="E52">
        <v>7</v>
      </c>
      <c r="F52">
        <v>9</v>
      </c>
      <c r="G52">
        <v>11.5</v>
      </c>
      <c r="H52">
        <v>115</v>
      </c>
      <c r="I52" s="27" t="s">
        <v>253</v>
      </c>
      <c r="J52" s="51" t="s">
        <v>269</v>
      </c>
      <c r="K52" s="30">
        <v>32.200000000000003</v>
      </c>
      <c r="L52" s="44">
        <v>0.75800000000000001</v>
      </c>
    </row>
    <row r="53" spans="1:12" x14ac:dyDescent="0.2">
      <c r="A53" t="s">
        <v>46</v>
      </c>
      <c r="B53" s="27" t="s">
        <v>34</v>
      </c>
      <c r="C53" t="s">
        <v>3</v>
      </c>
      <c r="D53" t="s">
        <v>228</v>
      </c>
      <c r="E53">
        <v>10</v>
      </c>
      <c r="F53">
        <v>3</v>
      </c>
      <c r="G53">
        <v>11.5</v>
      </c>
      <c r="H53">
        <v>102</v>
      </c>
      <c r="I53" s="27" t="s">
        <v>253</v>
      </c>
      <c r="J53" s="51" t="s">
        <v>275</v>
      </c>
      <c r="K53" s="30">
        <v>29.6</v>
      </c>
      <c r="L53" s="44">
        <v>0.71699999999999997</v>
      </c>
    </row>
    <row r="54" spans="1:12" x14ac:dyDescent="0.2">
      <c r="A54" t="s">
        <v>46</v>
      </c>
      <c r="B54" s="27" t="s">
        <v>34</v>
      </c>
      <c r="C54" t="s">
        <v>3</v>
      </c>
      <c r="D54" t="s">
        <v>5</v>
      </c>
      <c r="E54">
        <v>3</v>
      </c>
      <c r="F54">
        <v>11</v>
      </c>
      <c r="G54">
        <v>8.5</v>
      </c>
      <c r="H54">
        <v>110</v>
      </c>
      <c r="I54" s="27" t="s">
        <v>253</v>
      </c>
      <c r="J54" s="51" t="s">
        <v>269</v>
      </c>
      <c r="K54" s="30">
        <v>28.8</v>
      </c>
      <c r="L54" s="44">
        <v>0.70099999999999996</v>
      </c>
    </row>
    <row r="55" spans="1:12" x14ac:dyDescent="0.2">
      <c r="A55" t="s">
        <v>46</v>
      </c>
      <c r="B55" s="27" t="s">
        <v>34</v>
      </c>
      <c r="C55" t="s">
        <v>3</v>
      </c>
      <c r="D55" t="s">
        <v>61</v>
      </c>
      <c r="E55">
        <v>4</v>
      </c>
      <c r="F55">
        <v>3</v>
      </c>
      <c r="G55">
        <v>5.5</v>
      </c>
      <c r="H55">
        <v>40</v>
      </c>
      <c r="I55" s="27" t="s">
        <v>254</v>
      </c>
      <c r="J55" s="51" t="s">
        <v>61</v>
      </c>
      <c r="K55" s="30">
        <v>12.4</v>
      </c>
      <c r="L55" s="44">
        <v>0.40300000000000002</v>
      </c>
    </row>
    <row r="56" spans="1:12" x14ac:dyDescent="0.2">
      <c r="A56" t="s">
        <v>46</v>
      </c>
      <c r="B56" s="27" t="s">
        <v>34</v>
      </c>
      <c r="C56" t="s">
        <v>15</v>
      </c>
      <c r="D56" t="s">
        <v>232</v>
      </c>
      <c r="E56">
        <v>2</v>
      </c>
      <c r="F56">
        <v>2</v>
      </c>
      <c r="G56">
        <v>3</v>
      </c>
      <c r="H56">
        <v>11</v>
      </c>
      <c r="I56" s="27" t="s">
        <v>256</v>
      </c>
      <c r="J56" s="51" t="s">
        <v>273</v>
      </c>
      <c r="K56" s="30">
        <v>4.6000000000000005</v>
      </c>
      <c r="L56" s="44">
        <v>0.153</v>
      </c>
    </row>
    <row r="57" spans="1:12" x14ac:dyDescent="0.2">
      <c r="A57" t="s">
        <v>46</v>
      </c>
      <c r="B57" s="27" t="s">
        <v>34</v>
      </c>
      <c r="C57" t="s">
        <v>15</v>
      </c>
      <c r="D57" t="s">
        <v>18</v>
      </c>
      <c r="E57">
        <v>0</v>
      </c>
      <c r="F57">
        <v>3</v>
      </c>
      <c r="G57">
        <v>1.5</v>
      </c>
      <c r="H57">
        <v>16</v>
      </c>
      <c r="I57" s="27" t="s">
        <v>256</v>
      </c>
      <c r="J57" s="51" t="s">
        <v>274</v>
      </c>
      <c r="K57" s="30">
        <v>4.4000000000000004</v>
      </c>
      <c r="L57" s="44">
        <v>0.129</v>
      </c>
    </row>
    <row r="58" spans="1:12" x14ac:dyDescent="0.2">
      <c r="A58" t="s">
        <v>46</v>
      </c>
      <c r="B58" s="27" t="s">
        <v>34</v>
      </c>
      <c r="C58" t="s">
        <v>3</v>
      </c>
      <c r="D58" t="s">
        <v>229</v>
      </c>
      <c r="E58">
        <v>0</v>
      </c>
      <c r="F58">
        <v>2</v>
      </c>
      <c r="G58">
        <v>1</v>
      </c>
      <c r="H58">
        <v>87</v>
      </c>
      <c r="I58" s="27" t="s">
        <v>254</v>
      </c>
      <c r="J58" s="51" t="s">
        <v>41</v>
      </c>
      <c r="K58" s="30">
        <v>18.200000000000003</v>
      </c>
      <c r="L58" s="44">
        <v>0.53200000000000003</v>
      </c>
    </row>
    <row r="59" spans="1:12" x14ac:dyDescent="0.2">
      <c r="A59" t="s">
        <v>46</v>
      </c>
      <c r="B59" s="27" t="s">
        <v>34</v>
      </c>
      <c r="C59" t="s">
        <v>3</v>
      </c>
      <c r="D59" t="s">
        <v>7</v>
      </c>
      <c r="E59">
        <v>0</v>
      </c>
      <c r="F59">
        <v>1</v>
      </c>
      <c r="G59">
        <v>0.5</v>
      </c>
      <c r="H59">
        <v>62</v>
      </c>
      <c r="I59" s="27" t="s">
        <v>254</v>
      </c>
      <c r="J59" s="51" t="s">
        <v>274</v>
      </c>
      <c r="K59" s="30">
        <v>12.8</v>
      </c>
      <c r="L59" s="44">
        <v>0.41099999999999998</v>
      </c>
    </row>
    <row r="60" spans="1:12" x14ac:dyDescent="0.2">
      <c r="A60" t="s">
        <v>46</v>
      </c>
      <c r="B60" s="27" t="s">
        <v>34</v>
      </c>
      <c r="C60" t="s">
        <v>10</v>
      </c>
      <c r="D60" t="s">
        <v>12</v>
      </c>
      <c r="E60">
        <v>11</v>
      </c>
      <c r="F60">
        <v>8</v>
      </c>
      <c r="G60">
        <v>15</v>
      </c>
      <c r="H60">
        <v>119</v>
      </c>
      <c r="I60" s="27" t="s">
        <v>253</v>
      </c>
      <c r="J60" s="51" t="s">
        <v>268</v>
      </c>
      <c r="K60" s="30">
        <v>35.799999999999997</v>
      </c>
      <c r="L60" s="44">
        <v>0.78200000000000003</v>
      </c>
    </row>
    <row r="61" spans="1:12" x14ac:dyDescent="0.2">
      <c r="A61" t="s">
        <v>46</v>
      </c>
      <c r="B61" s="27" t="s">
        <v>34</v>
      </c>
      <c r="C61" t="s">
        <v>10</v>
      </c>
      <c r="D61" t="s">
        <v>42</v>
      </c>
      <c r="E61">
        <v>10</v>
      </c>
      <c r="F61">
        <v>9</v>
      </c>
      <c r="G61">
        <v>14.5</v>
      </c>
      <c r="H61">
        <v>85</v>
      </c>
      <c r="I61" s="27" t="s">
        <v>253</v>
      </c>
      <c r="J61" s="51" t="s">
        <v>275</v>
      </c>
      <c r="K61" s="30">
        <v>28.6</v>
      </c>
      <c r="L61" s="44">
        <v>0.68500000000000005</v>
      </c>
    </row>
    <row r="62" spans="1:12" x14ac:dyDescent="0.2">
      <c r="A62" t="s">
        <v>46</v>
      </c>
      <c r="B62" s="27" t="s">
        <v>34</v>
      </c>
      <c r="C62" t="s">
        <v>10</v>
      </c>
      <c r="D62" t="s">
        <v>231</v>
      </c>
      <c r="E62">
        <v>9</v>
      </c>
      <c r="F62">
        <v>4</v>
      </c>
      <c r="G62">
        <v>11</v>
      </c>
      <c r="H62">
        <v>130</v>
      </c>
      <c r="I62" s="27" t="s">
        <v>253</v>
      </c>
      <c r="J62" s="51" t="s">
        <v>275</v>
      </c>
      <c r="K62" s="30">
        <v>34.799999999999997</v>
      </c>
      <c r="L62" s="44">
        <v>0.77400000000000002</v>
      </c>
    </row>
    <row r="63" spans="1:12" x14ac:dyDescent="0.2">
      <c r="A63" t="s">
        <v>46</v>
      </c>
      <c r="B63" s="27" t="s">
        <v>34</v>
      </c>
      <c r="C63" t="s">
        <v>10</v>
      </c>
      <c r="D63" t="s">
        <v>230</v>
      </c>
      <c r="E63">
        <v>1</v>
      </c>
      <c r="F63">
        <v>7</v>
      </c>
      <c r="G63">
        <v>4.5</v>
      </c>
      <c r="H63">
        <v>102</v>
      </c>
      <c r="I63" s="27" t="s">
        <v>253</v>
      </c>
      <c r="J63" s="51" t="s">
        <v>41</v>
      </c>
      <c r="K63" s="30">
        <v>24.000000000000004</v>
      </c>
      <c r="L63" s="44">
        <v>0.61199999999999999</v>
      </c>
    </row>
    <row r="64" spans="1:12" x14ac:dyDescent="0.2">
      <c r="A64" t="s">
        <v>46</v>
      </c>
      <c r="B64" s="27" t="s">
        <v>34</v>
      </c>
      <c r="C64" t="s">
        <v>10</v>
      </c>
      <c r="D64" t="s">
        <v>234</v>
      </c>
      <c r="E64">
        <v>2</v>
      </c>
      <c r="F64">
        <v>4</v>
      </c>
      <c r="G64">
        <v>4</v>
      </c>
      <c r="H64">
        <v>61</v>
      </c>
      <c r="I64" s="27" t="s">
        <v>254</v>
      </c>
      <c r="J64" s="51" t="s">
        <v>272</v>
      </c>
      <c r="K64" s="30">
        <v>15.400000000000002</v>
      </c>
      <c r="L64" s="44">
        <v>0.48299999999999998</v>
      </c>
    </row>
    <row r="65" spans="1:12" x14ac:dyDescent="0.2">
      <c r="A65" t="s">
        <v>46</v>
      </c>
      <c r="B65" s="27" t="s">
        <v>34</v>
      </c>
      <c r="C65" t="s">
        <v>10</v>
      </c>
      <c r="D65" t="s">
        <v>173</v>
      </c>
      <c r="E65">
        <v>2</v>
      </c>
      <c r="F65">
        <v>1</v>
      </c>
      <c r="G65">
        <v>2.5</v>
      </c>
      <c r="H65">
        <v>20</v>
      </c>
      <c r="I65" s="27" t="s">
        <v>255</v>
      </c>
      <c r="J65" s="51" t="s">
        <v>271</v>
      </c>
      <c r="K65" s="30">
        <v>6</v>
      </c>
      <c r="L65" s="44">
        <v>0.217</v>
      </c>
    </row>
    <row r="66" spans="1:12" x14ac:dyDescent="0.2">
      <c r="A66" t="s">
        <v>46</v>
      </c>
      <c r="B66" s="27" t="s">
        <v>34</v>
      </c>
      <c r="C66" t="s">
        <v>10</v>
      </c>
      <c r="D66" t="s">
        <v>228</v>
      </c>
      <c r="E66">
        <v>0</v>
      </c>
      <c r="F66">
        <v>3</v>
      </c>
      <c r="G66">
        <v>1.5</v>
      </c>
      <c r="H66">
        <v>37</v>
      </c>
      <c r="I66" s="27" t="s">
        <v>255</v>
      </c>
      <c r="J66" s="51" t="s">
        <v>275</v>
      </c>
      <c r="K66" s="30">
        <v>8.6000000000000014</v>
      </c>
      <c r="L66" s="44">
        <v>0.32200000000000001</v>
      </c>
    </row>
    <row r="67" spans="1:12" x14ac:dyDescent="0.2">
      <c r="A67" t="s">
        <v>46</v>
      </c>
      <c r="B67" s="27" t="s">
        <v>34</v>
      </c>
      <c r="C67" t="s">
        <v>10</v>
      </c>
      <c r="D67" t="s">
        <v>233</v>
      </c>
      <c r="E67">
        <v>0</v>
      </c>
      <c r="F67">
        <v>1</v>
      </c>
      <c r="G67">
        <v>0.5</v>
      </c>
      <c r="H67">
        <v>33</v>
      </c>
      <c r="I67" s="27" t="s">
        <v>255</v>
      </c>
      <c r="J67" s="51" t="s">
        <v>272</v>
      </c>
      <c r="K67" s="30">
        <v>7.0000000000000009</v>
      </c>
      <c r="L67" s="44">
        <v>0.26600000000000001</v>
      </c>
    </row>
    <row r="68" spans="1:12" x14ac:dyDescent="0.2">
      <c r="A68" t="s">
        <v>46</v>
      </c>
      <c r="B68" s="27" t="s">
        <v>34</v>
      </c>
      <c r="C68" t="s">
        <v>10</v>
      </c>
      <c r="D68" t="s">
        <v>7</v>
      </c>
      <c r="E68">
        <v>0</v>
      </c>
      <c r="F68">
        <v>1</v>
      </c>
      <c r="G68">
        <v>0.5</v>
      </c>
      <c r="H68">
        <v>19</v>
      </c>
      <c r="I68" s="27" t="s">
        <v>256</v>
      </c>
      <c r="J68" s="51" t="s">
        <v>274</v>
      </c>
      <c r="K68" s="30">
        <v>4.2</v>
      </c>
      <c r="L68" s="44">
        <v>0.12</v>
      </c>
    </row>
    <row r="69" spans="1:12" x14ac:dyDescent="0.2">
      <c r="A69" t="s">
        <v>46</v>
      </c>
      <c r="B69" s="27" t="s">
        <v>34</v>
      </c>
      <c r="C69" t="s">
        <v>3</v>
      </c>
      <c r="D69" t="s">
        <v>5</v>
      </c>
      <c r="E69">
        <v>0</v>
      </c>
      <c r="F69">
        <v>0</v>
      </c>
      <c r="G69">
        <v>0</v>
      </c>
      <c r="H69">
        <v>16</v>
      </c>
      <c r="I69" s="27" t="s">
        <v>256</v>
      </c>
      <c r="J69" s="51" t="s">
        <v>269</v>
      </c>
      <c r="K69" s="30">
        <v>3.2</v>
      </c>
      <c r="L69" s="44">
        <v>4.8000000000000001E-2</v>
      </c>
    </row>
    <row r="70" spans="1:12" x14ac:dyDescent="0.2">
      <c r="A70" t="s">
        <v>46</v>
      </c>
      <c r="B70" s="27" t="s">
        <v>34</v>
      </c>
      <c r="C70" t="s">
        <v>15</v>
      </c>
      <c r="D70" t="s">
        <v>17</v>
      </c>
      <c r="E70">
        <v>0</v>
      </c>
      <c r="F70">
        <v>0</v>
      </c>
      <c r="G70">
        <v>0</v>
      </c>
      <c r="H70">
        <v>12</v>
      </c>
      <c r="I70" s="27" t="s">
        <v>256</v>
      </c>
      <c r="J70" s="51" t="s">
        <v>270</v>
      </c>
      <c r="K70" s="30">
        <v>2.4000000000000004</v>
      </c>
      <c r="L70" s="44">
        <v>8.0000000000000002E-3</v>
      </c>
    </row>
    <row r="71" spans="1:12" x14ac:dyDescent="0.2">
      <c r="A71" t="s">
        <v>47</v>
      </c>
      <c r="B71" s="27" t="s">
        <v>36</v>
      </c>
      <c r="C71" t="s">
        <v>15</v>
      </c>
      <c r="D71" t="s">
        <v>17</v>
      </c>
      <c r="E71">
        <v>8</v>
      </c>
      <c r="F71">
        <v>8</v>
      </c>
      <c r="G71">
        <v>12</v>
      </c>
      <c r="H71">
        <v>348</v>
      </c>
      <c r="I71" s="27" t="s">
        <v>252</v>
      </c>
      <c r="J71" s="51" t="s">
        <v>270</v>
      </c>
      <c r="K71" s="30">
        <v>79.200000000000017</v>
      </c>
      <c r="L71" s="44">
        <v>1</v>
      </c>
    </row>
    <row r="72" spans="1:12" x14ac:dyDescent="0.2">
      <c r="A72" t="s">
        <v>47</v>
      </c>
      <c r="B72" s="27" t="s">
        <v>36</v>
      </c>
      <c r="C72" t="s">
        <v>15</v>
      </c>
      <c r="D72" t="s">
        <v>16</v>
      </c>
      <c r="E72">
        <v>8</v>
      </c>
      <c r="F72">
        <v>4</v>
      </c>
      <c r="G72">
        <v>10</v>
      </c>
      <c r="H72">
        <v>147</v>
      </c>
      <c r="I72" s="27" t="s">
        <v>252</v>
      </c>
      <c r="J72" s="51" t="s">
        <v>270</v>
      </c>
      <c r="K72" s="30">
        <v>37.400000000000006</v>
      </c>
      <c r="L72" s="44">
        <v>0.83</v>
      </c>
    </row>
    <row r="73" spans="1:12" x14ac:dyDescent="0.2">
      <c r="A73" t="s">
        <v>47</v>
      </c>
      <c r="B73" s="27" t="s">
        <v>36</v>
      </c>
      <c r="C73" t="s">
        <v>15</v>
      </c>
      <c r="D73" t="s">
        <v>19</v>
      </c>
      <c r="E73">
        <v>5</v>
      </c>
      <c r="F73">
        <v>8</v>
      </c>
      <c r="G73">
        <v>9</v>
      </c>
      <c r="H73">
        <v>170</v>
      </c>
      <c r="I73" s="27" t="s">
        <v>252</v>
      </c>
      <c r="J73" s="51" t="s">
        <v>275</v>
      </c>
      <c r="K73" s="30">
        <v>41.2</v>
      </c>
      <c r="L73" s="44">
        <v>0.87</v>
      </c>
    </row>
    <row r="74" spans="1:12" x14ac:dyDescent="0.2">
      <c r="A74" t="s">
        <v>47</v>
      </c>
      <c r="B74" s="27" t="s">
        <v>36</v>
      </c>
      <c r="C74" t="s">
        <v>15</v>
      </c>
      <c r="D74" t="s">
        <v>160</v>
      </c>
      <c r="E74">
        <v>5</v>
      </c>
      <c r="F74">
        <v>7</v>
      </c>
      <c r="G74">
        <v>8.5</v>
      </c>
      <c r="H74">
        <v>169</v>
      </c>
      <c r="I74" s="27" t="s">
        <v>252</v>
      </c>
      <c r="J74" s="51" t="s">
        <v>205</v>
      </c>
      <c r="K74" s="30">
        <v>40.600000000000009</v>
      </c>
      <c r="L74" s="44">
        <v>0.85399999999999998</v>
      </c>
    </row>
    <row r="75" spans="1:12" x14ac:dyDescent="0.2">
      <c r="A75" t="s">
        <v>47</v>
      </c>
      <c r="B75" s="27" t="s">
        <v>36</v>
      </c>
      <c r="C75" t="s">
        <v>15</v>
      </c>
      <c r="D75" t="s">
        <v>232</v>
      </c>
      <c r="E75">
        <v>4</v>
      </c>
      <c r="F75">
        <v>1</v>
      </c>
      <c r="G75">
        <v>4.5</v>
      </c>
      <c r="H75">
        <v>69</v>
      </c>
      <c r="I75" s="27" t="s">
        <v>254</v>
      </c>
      <c r="J75" s="51" t="s">
        <v>273</v>
      </c>
      <c r="K75" s="30">
        <v>17.400000000000002</v>
      </c>
      <c r="L75" s="44">
        <v>0.50800000000000001</v>
      </c>
    </row>
    <row r="76" spans="1:12" x14ac:dyDescent="0.2">
      <c r="A76" t="s">
        <v>47</v>
      </c>
      <c r="B76" s="27" t="s">
        <v>36</v>
      </c>
      <c r="C76" t="s">
        <v>15</v>
      </c>
      <c r="D76" t="s">
        <v>238</v>
      </c>
      <c r="E76">
        <v>2</v>
      </c>
      <c r="F76">
        <v>4</v>
      </c>
      <c r="G76">
        <v>4</v>
      </c>
      <c r="H76">
        <v>136</v>
      </c>
      <c r="I76" s="27" t="s">
        <v>253</v>
      </c>
      <c r="J76" s="51" t="s">
        <v>107</v>
      </c>
      <c r="K76" s="30">
        <v>30.400000000000002</v>
      </c>
      <c r="L76" s="44">
        <v>0.73299999999999998</v>
      </c>
    </row>
    <row r="77" spans="1:12" x14ac:dyDescent="0.2">
      <c r="A77" t="s">
        <v>47</v>
      </c>
      <c r="B77" s="27" t="s">
        <v>36</v>
      </c>
      <c r="C77" t="s">
        <v>15</v>
      </c>
      <c r="D77" t="s">
        <v>241</v>
      </c>
      <c r="E77">
        <v>3</v>
      </c>
      <c r="F77">
        <v>0</v>
      </c>
      <c r="G77">
        <v>3</v>
      </c>
      <c r="H77">
        <v>25</v>
      </c>
      <c r="I77" s="27" t="s">
        <v>255</v>
      </c>
      <c r="J77" s="51" t="s">
        <v>205</v>
      </c>
      <c r="K77" s="30">
        <v>7.4</v>
      </c>
      <c r="L77" s="44">
        <v>0.27400000000000002</v>
      </c>
    </row>
    <row r="78" spans="1:12" x14ac:dyDescent="0.2">
      <c r="A78" t="s">
        <v>47</v>
      </c>
      <c r="B78" s="27" t="s">
        <v>36</v>
      </c>
      <c r="C78" t="s">
        <v>15</v>
      </c>
      <c r="D78" t="s">
        <v>242</v>
      </c>
      <c r="E78">
        <v>0</v>
      </c>
      <c r="F78">
        <v>1</v>
      </c>
      <c r="G78">
        <v>0.5</v>
      </c>
      <c r="H78">
        <v>20</v>
      </c>
      <c r="I78" s="27" t="s">
        <v>256</v>
      </c>
      <c r="J78" s="51" t="s">
        <v>205</v>
      </c>
      <c r="K78" s="30">
        <v>4.4000000000000004</v>
      </c>
      <c r="L78" s="44">
        <v>0.129</v>
      </c>
    </row>
    <row r="79" spans="1:12" x14ac:dyDescent="0.2">
      <c r="A79" t="s">
        <v>47</v>
      </c>
      <c r="B79" s="27" t="s">
        <v>36</v>
      </c>
      <c r="C79" t="s">
        <v>15</v>
      </c>
      <c r="D79" t="s">
        <v>18</v>
      </c>
      <c r="E79">
        <v>0</v>
      </c>
      <c r="F79">
        <v>0</v>
      </c>
      <c r="G79">
        <v>0</v>
      </c>
      <c r="H79">
        <v>122</v>
      </c>
      <c r="I79" s="27" t="s">
        <v>253</v>
      </c>
      <c r="J79" s="51" t="s">
        <v>274</v>
      </c>
      <c r="K79" s="30">
        <v>24.400000000000002</v>
      </c>
      <c r="L79" s="44">
        <v>0.629</v>
      </c>
    </row>
    <row r="80" spans="1:12" x14ac:dyDescent="0.2">
      <c r="A80" t="s">
        <v>47</v>
      </c>
      <c r="B80" s="27" t="s">
        <v>36</v>
      </c>
      <c r="C80" t="s">
        <v>15</v>
      </c>
      <c r="D80" t="s">
        <v>173</v>
      </c>
      <c r="E80">
        <v>0</v>
      </c>
      <c r="F80">
        <v>0</v>
      </c>
      <c r="G80">
        <v>0</v>
      </c>
      <c r="H80">
        <v>25</v>
      </c>
      <c r="I80" s="27" t="s">
        <v>256</v>
      </c>
      <c r="J80" s="51" t="s">
        <v>271</v>
      </c>
      <c r="K80" s="30">
        <v>5</v>
      </c>
      <c r="L80" s="44">
        <v>0.185</v>
      </c>
    </row>
    <row r="81" spans="1:12" x14ac:dyDescent="0.2">
      <c r="A81" t="s">
        <v>47</v>
      </c>
      <c r="B81" s="27" t="s">
        <v>36</v>
      </c>
      <c r="C81" t="s">
        <v>15</v>
      </c>
      <c r="D81" t="s">
        <v>237</v>
      </c>
      <c r="E81">
        <v>0</v>
      </c>
      <c r="F81">
        <v>0</v>
      </c>
      <c r="G81">
        <v>0</v>
      </c>
      <c r="H81">
        <v>20</v>
      </c>
      <c r="I81" s="27" t="s">
        <v>256</v>
      </c>
      <c r="J81" s="51" t="s">
        <v>272</v>
      </c>
      <c r="K81" s="30">
        <v>4</v>
      </c>
      <c r="L81" s="44">
        <v>0.104</v>
      </c>
    </row>
    <row r="82" spans="1:12" x14ac:dyDescent="0.2">
      <c r="A82" t="s">
        <v>47</v>
      </c>
      <c r="B82" s="27" t="s">
        <v>36</v>
      </c>
      <c r="C82" t="s">
        <v>3</v>
      </c>
      <c r="D82" t="s">
        <v>40</v>
      </c>
      <c r="E82">
        <v>11</v>
      </c>
      <c r="F82">
        <v>3</v>
      </c>
      <c r="G82">
        <v>12.5</v>
      </c>
      <c r="H82">
        <v>161</v>
      </c>
      <c r="I82" s="27" t="s">
        <v>252</v>
      </c>
      <c r="J82" s="51" t="s">
        <v>268</v>
      </c>
      <c r="K82" s="30">
        <v>42.2</v>
      </c>
      <c r="L82" s="44">
        <v>0.91100000000000003</v>
      </c>
    </row>
    <row r="83" spans="1:12" x14ac:dyDescent="0.2">
      <c r="A83" t="s">
        <v>47</v>
      </c>
      <c r="B83" s="27" t="s">
        <v>36</v>
      </c>
      <c r="C83" t="s">
        <v>3</v>
      </c>
      <c r="D83" t="s">
        <v>39</v>
      </c>
      <c r="E83">
        <v>7</v>
      </c>
      <c r="F83">
        <v>9</v>
      </c>
      <c r="G83">
        <v>11.5</v>
      </c>
      <c r="H83">
        <v>161</v>
      </c>
      <c r="I83" s="27" t="s">
        <v>252</v>
      </c>
      <c r="J83" s="51" t="s">
        <v>269</v>
      </c>
      <c r="K83" s="30">
        <v>41.400000000000006</v>
      </c>
      <c r="L83" s="44">
        <v>0.88700000000000001</v>
      </c>
    </row>
    <row r="84" spans="1:12" x14ac:dyDescent="0.2">
      <c r="A84" t="s">
        <v>47</v>
      </c>
      <c r="B84" s="27" t="s">
        <v>36</v>
      </c>
      <c r="C84" t="s">
        <v>3</v>
      </c>
      <c r="D84" t="s">
        <v>228</v>
      </c>
      <c r="E84">
        <v>10</v>
      </c>
      <c r="F84">
        <v>3</v>
      </c>
      <c r="G84">
        <v>11.5</v>
      </c>
      <c r="H84">
        <v>150</v>
      </c>
      <c r="I84" s="27" t="s">
        <v>252</v>
      </c>
      <c r="J84" s="51" t="s">
        <v>275</v>
      </c>
      <c r="K84" s="30">
        <v>39.200000000000003</v>
      </c>
      <c r="L84" s="44">
        <v>0.84599999999999997</v>
      </c>
    </row>
    <row r="85" spans="1:12" x14ac:dyDescent="0.2">
      <c r="A85" t="s">
        <v>47</v>
      </c>
      <c r="B85" s="27" t="s">
        <v>36</v>
      </c>
      <c r="C85" t="s">
        <v>3</v>
      </c>
      <c r="D85" t="s">
        <v>5</v>
      </c>
      <c r="E85">
        <v>3</v>
      </c>
      <c r="F85">
        <v>11</v>
      </c>
      <c r="G85">
        <v>8.5</v>
      </c>
      <c r="H85">
        <v>181</v>
      </c>
      <c r="I85" s="27" t="s">
        <v>252</v>
      </c>
      <c r="J85" s="51" t="s">
        <v>269</v>
      </c>
      <c r="K85" s="30">
        <v>43</v>
      </c>
      <c r="L85" s="44">
        <v>0.91900000000000004</v>
      </c>
    </row>
    <row r="86" spans="1:12" x14ac:dyDescent="0.2">
      <c r="A86" t="s">
        <v>47</v>
      </c>
      <c r="B86" s="27" t="s">
        <v>36</v>
      </c>
      <c r="C86" t="s">
        <v>3</v>
      </c>
      <c r="D86" t="s">
        <v>61</v>
      </c>
      <c r="E86">
        <v>4</v>
      </c>
      <c r="F86">
        <v>3</v>
      </c>
      <c r="G86">
        <v>5.5</v>
      </c>
      <c r="H86">
        <v>125</v>
      </c>
      <c r="I86" s="27" t="s">
        <v>253</v>
      </c>
      <c r="J86" s="51" t="s">
        <v>61</v>
      </c>
      <c r="K86" s="30">
        <v>29.4</v>
      </c>
      <c r="L86" s="44">
        <v>0.70899999999999996</v>
      </c>
    </row>
    <row r="87" spans="1:12" x14ac:dyDescent="0.2">
      <c r="A87" t="s">
        <v>47</v>
      </c>
      <c r="B87" s="27" t="s">
        <v>36</v>
      </c>
      <c r="C87" t="s">
        <v>15</v>
      </c>
      <c r="D87" t="s">
        <v>232</v>
      </c>
      <c r="E87">
        <v>2</v>
      </c>
      <c r="F87">
        <v>2</v>
      </c>
      <c r="G87">
        <v>3</v>
      </c>
      <c r="H87">
        <v>56</v>
      </c>
      <c r="I87" s="27" t="s">
        <v>254</v>
      </c>
      <c r="J87" s="51" t="s">
        <v>273</v>
      </c>
      <c r="K87" s="30">
        <v>13.600000000000001</v>
      </c>
      <c r="L87" s="44">
        <v>0.435</v>
      </c>
    </row>
    <row r="88" spans="1:12" x14ac:dyDescent="0.2">
      <c r="A88" t="s">
        <v>47</v>
      </c>
      <c r="B88" s="27" t="s">
        <v>36</v>
      </c>
      <c r="C88" t="s">
        <v>15</v>
      </c>
      <c r="D88" t="s">
        <v>18</v>
      </c>
      <c r="E88">
        <v>0</v>
      </c>
      <c r="F88">
        <v>3</v>
      </c>
      <c r="G88">
        <v>1.5</v>
      </c>
      <c r="H88">
        <v>78</v>
      </c>
      <c r="I88" s="27" t="s">
        <v>254</v>
      </c>
      <c r="J88" s="51" t="s">
        <v>274</v>
      </c>
      <c r="K88" s="30">
        <v>16.8</v>
      </c>
      <c r="L88" s="44">
        <v>0.5</v>
      </c>
    </row>
    <row r="89" spans="1:12" x14ac:dyDescent="0.2">
      <c r="A89" t="s">
        <v>47</v>
      </c>
      <c r="B89" s="27" t="s">
        <v>36</v>
      </c>
      <c r="C89" t="s">
        <v>3</v>
      </c>
      <c r="D89" t="s">
        <v>229</v>
      </c>
      <c r="E89">
        <v>0</v>
      </c>
      <c r="F89">
        <v>2</v>
      </c>
      <c r="G89">
        <v>1</v>
      </c>
      <c r="H89">
        <v>50</v>
      </c>
      <c r="I89" s="27" t="s">
        <v>255</v>
      </c>
      <c r="J89" s="51" t="s">
        <v>41</v>
      </c>
      <c r="K89" s="30">
        <v>10.8</v>
      </c>
      <c r="L89" s="44">
        <v>0.379</v>
      </c>
    </row>
    <row r="90" spans="1:12" x14ac:dyDescent="0.2">
      <c r="A90" t="s">
        <v>47</v>
      </c>
      <c r="B90" s="27" t="s">
        <v>36</v>
      </c>
      <c r="C90" t="s">
        <v>3</v>
      </c>
      <c r="D90" t="s">
        <v>7</v>
      </c>
      <c r="E90">
        <v>0</v>
      </c>
      <c r="F90">
        <v>1</v>
      </c>
      <c r="G90">
        <v>0.5</v>
      </c>
      <c r="H90">
        <v>101</v>
      </c>
      <c r="I90" s="27" t="s">
        <v>254</v>
      </c>
      <c r="J90" s="51" t="s">
        <v>274</v>
      </c>
      <c r="K90" s="30">
        <v>20.6</v>
      </c>
      <c r="L90" s="44">
        <v>0.57199999999999995</v>
      </c>
    </row>
    <row r="91" spans="1:12" x14ac:dyDescent="0.2">
      <c r="A91" t="s">
        <v>47</v>
      </c>
      <c r="B91" s="27" t="s">
        <v>36</v>
      </c>
      <c r="C91" t="s">
        <v>3</v>
      </c>
      <c r="D91" t="s">
        <v>42</v>
      </c>
      <c r="E91">
        <v>0</v>
      </c>
      <c r="F91">
        <v>0</v>
      </c>
      <c r="G91">
        <v>0</v>
      </c>
      <c r="H91">
        <v>17</v>
      </c>
      <c r="I91" s="27" t="s">
        <v>256</v>
      </c>
      <c r="J91" s="51" t="s">
        <v>275</v>
      </c>
      <c r="K91" s="30">
        <v>3.4000000000000004</v>
      </c>
      <c r="L91" s="44">
        <v>5.6000000000000001E-2</v>
      </c>
    </row>
    <row r="92" spans="1:12" x14ac:dyDescent="0.2">
      <c r="A92" t="s">
        <v>47</v>
      </c>
      <c r="B92" s="27" t="s">
        <v>36</v>
      </c>
      <c r="C92" t="s">
        <v>10</v>
      </c>
      <c r="D92" t="s">
        <v>12</v>
      </c>
      <c r="E92">
        <v>11</v>
      </c>
      <c r="F92">
        <v>8</v>
      </c>
      <c r="G92">
        <v>15</v>
      </c>
      <c r="H92">
        <v>148</v>
      </c>
      <c r="I92" s="27" t="s">
        <v>252</v>
      </c>
      <c r="J92" s="51" t="s">
        <v>268</v>
      </c>
      <c r="K92" s="30">
        <v>41.6</v>
      </c>
      <c r="L92" s="44">
        <v>0.90300000000000002</v>
      </c>
    </row>
    <row r="93" spans="1:12" x14ac:dyDescent="0.2">
      <c r="A93" t="s">
        <v>47</v>
      </c>
      <c r="B93" s="27" t="s">
        <v>36</v>
      </c>
      <c r="C93" t="s">
        <v>10</v>
      </c>
      <c r="D93" t="s">
        <v>42</v>
      </c>
      <c r="E93">
        <v>10</v>
      </c>
      <c r="F93">
        <v>9</v>
      </c>
      <c r="G93">
        <v>14.5</v>
      </c>
      <c r="H93">
        <v>149</v>
      </c>
      <c r="I93" s="27" t="s">
        <v>252</v>
      </c>
      <c r="J93" s="51" t="s">
        <v>275</v>
      </c>
      <c r="K93" s="30">
        <v>41.400000000000006</v>
      </c>
      <c r="L93" s="44">
        <v>0.88700000000000001</v>
      </c>
    </row>
    <row r="94" spans="1:12" x14ac:dyDescent="0.2">
      <c r="A94" t="s">
        <v>47</v>
      </c>
      <c r="B94" s="27" t="s">
        <v>36</v>
      </c>
      <c r="C94" t="s">
        <v>10</v>
      </c>
      <c r="D94" t="s">
        <v>231</v>
      </c>
      <c r="E94">
        <v>9</v>
      </c>
      <c r="F94">
        <v>4</v>
      </c>
      <c r="G94">
        <v>11</v>
      </c>
      <c r="H94">
        <v>161</v>
      </c>
      <c r="I94" s="27" t="s">
        <v>252</v>
      </c>
      <c r="J94" s="51" t="s">
        <v>275</v>
      </c>
      <c r="K94" s="30">
        <v>41</v>
      </c>
      <c r="L94" s="44">
        <v>0.86199999999999999</v>
      </c>
    </row>
    <row r="95" spans="1:12" x14ac:dyDescent="0.2">
      <c r="A95" t="s">
        <v>47</v>
      </c>
      <c r="B95" s="27" t="s">
        <v>36</v>
      </c>
      <c r="C95" t="s">
        <v>10</v>
      </c>
      <c r="D95" t="s">
        <v>230</v>
      </c>
      <c r="E95">
        <v>1</v>
      </c>
      <c r="F95">
        <v>7</v>
      </c>
      <c r="G95">
        <v>4.5</v>
      </c>
      <c r="H95">
        <v>92</v>
      </c>
      <c r="I95" s="27" t="s">
        <v>254</v>
      </c>
      <c r="J95" s="51" t="s">
        <v>41</v>
      </c>
      <c r="K95" s="30">
        <v>22.000000000000004</v>
      </c>
      <c r="L95" s="44">
        <v>0.59599999999999997</v>
      </c>
    </row>
    <row r="96" spans="1:12" x14ac:dyDescent="0.2">
      <c r="A96" t="s">
        <v>47</v>
      </c>
      <c r="B96" s="27" t="s">
        <v>36</v>
      </c>
      <c r="C96" t="s">
        <v>10</v>
      </c>
      <c r="D96" t="s">
        <v>234</v>
      </c>
      <c r="E96">
        <v>2</v>
      </c>
      <c r="F96">
        <v>4</v>
      </c>
      <c r="G96">
        <v>4</v>
      </c>
      <c r="H96">
        <v>115</v>
      </c>
      <c r="I96" s="27" t="s">
        <v>253</v>
      </c>
      <c r="J96" s="51" t="s">
        <v>272</v>
      </c>
      <c r="K96" s="30">
        <v>26.2</v>
      </c>
      <c r="L96" s="44">
        <v>0.65300000000000002</v>
      </c>
    </row>
    <row r="97" spans="1:12" x14ac:dyDescent="0.2">
      <c r="A97" t="s">
        <v>47</v>
      </c>
      <c r="B97" s="27" t="s">
        <v>36</v>
      </c>
      <c r="C97" t="s">
        <v>10</v>
      </c>
      <c r="D97" t="s">
        <v>173</v>
      </c>
      <c r="E97">
        <v>2</v>
      </c>
      <c r="F97">
        <v>1</v>
      </c>
      <c r="G97">
        <v>2.5</v>
      </c>
      <c r="H97">
        <v>70</v>
      </c>
      <c r="I97" s="27" t="s">
        <v>254</v>
      </c>
      <c r="J97" s="51" t="s">
        <v>271</v>
      </c>
      <c r="K97" s="30">
        <v>16</v>
      </c>
      <c r="L97" s="44">
        <v>0.49099999999999999</v>
      </c>
    </row>
    <row r="98" spans="1:12" x14ac:dyDescent="0.2">
      <c r="A98" t="s">
        <v>47</v>
      </c>
      <c r="B98" s="27" t="s">
        <v>36</v>
      </c>
      <c r="C98" t="s">
        <v>10</v>
      </c>
      <c r="D98" t="s">
        <v>243</v>
      </c>
      <c r="E98">
        <v>1</v>
      </c>
      <c r="F98">
        <v>0</v>
      </c>
      <c r="G98">
        <v>1</v>
      </c>
      <c r="H98">
        <v>21</v>
      </c>
      <c r="I98" s="27" t="s">
        <v>256</v>
      </c>
      <c r="J98" s="51" t="s">
        <v>275</v>
      </c>
      <c r="K98" s="30">
        <v>5</v>
      </c>
      <c r="L98" s="44">
        <v>0.185</v>
      </c>
    </row>
    <row r="99" spans="1:12" x14ac:dyDescent="0.2">
      <c r="A99" t="s">
        <v>47</v>
      </c>
      <c r="B99" s="27" t="s">
        <v>36</v>
      </c>
      <c r="C99" t="s">
        <v>10</v>
      </c>
      <c r="D99" t="s">
        <v>242</v>
      </c>
      <c r="E99">
        <v>0</v>
      </c>
      <c r="F99">
        <v>0</v>
      </c>
      <c r="G99">
        <v>0</v>
      </c>
      <c r="H99">
        <v>33</v>
      </c>
      <c r="I99" s="27" t="s">
        <v>255</v>
      </c>
      <c r="J99" s="51" t="s">
        <v>205</v>
      </c>
      <c r="K99" s="30">
        <v>6.6000000000000005</v>
      </c>
      <c r="L99" s="44">
        <v>0.23300000000000001</v>
      </c>
    </row>
    <row r="100" spans="1:12" x14ac:dyDescent="0.2">
      <c r="A100" t="s">
        <v>45</v>
      </c>
      <c r="B100" s="27" t="s">
        <v>37</v>
      </c>
      <c r="C100" t="s">
        <v>15</v>
      </c>
      <c r="D100" t="s">
        <v>17</v>
      </c>
      <c r="E100">
        <v>8</v>
      </c>
      <c r="F100">
        <v>8</v>
      </c>
      <c r="G100">
        <v>12</v>
      </c>
      <c r="H100">
        <v>221</v>
      </c>
      <c r="I100" s="27" t="s">
        <v>252</v>
      </c>
      <c r="J100" s="51" t="s">
        <v>270</v>
      </c>
      <c r="K100" s="30">
        <v>53.800000000000004</v>
      </c>
      <c r="L100" s="44">
        <v>0.97499999999999998</v>
      </c>
    </row>
    <row r="101" spans="1:12" x14ac:dyDescent="0.2">
      <c r="A101" t="s">
        <v>45</v>
      </c>
      <c r="B101" s="27" t="s">
        <v>37</v>
      </c>
      <c r="C101" t="s">
        <v>15</v>
      </c>
      <c r="D101" t="s">
        <v>16</v>
      </c>
      <c r="E101">
        <v>8</v>
      </c>
      <c r="F101">
        <v>4</v>
      </c>
      <c r="G101">
        <v>10</v>
      </c>
      <c r="H101">
        <v>221</v>
      </c>
      <c r="I101" s="27" t="s">
        <v>252</v>
      </c>
      <c r="J101" s="51" t="s">
        <v>270</v>
      </c>
      <c r="K101" s="30">
        <v>52.2</v>
      </c>
      <c r="L101" s="44">
        <v>0.96699999999999997</v>
      </c>
    </row>
    <row r="102" spans="1:12" x14ac:dyDescent="0.2">
      <c r="A102" t="s">
        <v>45</v>
      </c>
      <c r="B102" s="27" t="s">
        <v>37</v>
      </c>
      <c r="C102" t="s">
        <v>15</v>
      </c>
      <c r="D102" t="s">
        <v>19</v>
      </c>
      <c r="E102">
        <v>5</v>
      </c>
      <c r="F102">
        <v>8</v>
      </c>
      <c r="G102">
        <v>9</v>
      </c>
      <c r="H102">
        <v>182</v>
      </c>
      <c r="I102" s="27" t="s">
        <v>252</v>
      </c>
      <c r="J102" s="51" t="s">
        <v>275</v>
      </c>
      <c r="K102" s="30">
        <v>43.6</v>
      </c>
      <c r="L102" s="44">
        <v>0.92700000000000005</v>
      </c>
    </row>
    <row r="103" spans="1:12" x14ac:dyDescent="0.2">
      <c r="A103" t="s">
        <v>45</v>
      </c>
      <c r="B103" s="27" t="s">
        <v>37</v>
      </c>
      <c r="C103" t="s">
        <v>15</v>
      </c>
      <c r="D103" t="s">
        <v>160</v>
      </c>
      <c r="E103">
        <v>5</v>
      </c>
      <c r="F103">
        <v>7</v>
      </c>
      <c r="G103">
        <v>8.5</v>
      </c>
      <c r="H103">
        <v>32</v>
      </c>
      <c r="I103" s="27" t="s">
        <v>254</v>
      </c>
      <c r="J103" s="51" t="s">
        <v>205</v>
      </c>
      <c r="K103" s="30">
        <v>13.200000000000001</v>
      </c>
      <c r="L103" s="44">
        <v>0.42699999999999999</v>
      </c>
    </row>
    <row r="104" spans="1:12" x14ac:dyDescent="0.2">
      <c r="A104" t="s">
        <v>45</v>
      </c>
      <c r="B104" s="27" t="s">
        <v>37</v>
      </c>
      <c r="C104" t="s">
        <v>15</v>
      </c>
      <c r="D104" t="s">
        <v>232</v>
      </c>
      <c r="E104">
        <v>4</v>
      </c>
      <c r="F104">
        <v>1</v>
      </c>
      <c r="G104">
        <v>4.5</v>
      </c>
      <c r="H104">
        <v>78</v>
      </c>
      <c r="I104" s="27" t="s">
        <v>254</v>
      </c>
      <c r="J104" s="51" t="s">
        <v>273</v>
      </c>
      <c r="K104" s="30">
        <v>19.200000000000003</v>
      </c>
      <c r="L104" s="44">
        <v>0.55600000000000005</v>
      </c>
    </row>
    <row r="105" spans="1:12" x14ac:dyDescent="0.2">
      <c r="A105" t="s">
        <v>45</v>
      </c>
      <c r="B105" s="27" t="s">
        <v>37</v>
      </c>
      <c r="C105" t="s">
        <v>15</v>
      </c>
      <c r="D105" t="s">
        <v>238</v>
      </c>
      <c r="E105">
        <v>2</v>
      </c>
      <c r="F105">
        <v>4</v>
      </c>
      <c r="G105">
        <v>4</v>
      </c>
      <c r="H105">
        <v>155</v>
      </c>
      <c r="I105" s="27" t="s">
        <v>253</v>
      </c>
      <c r="J105" s="51" t="s">
        <v>107</v>
      </c>
      <c r="K105" s="30">
        <v>34.200000000000003</v>
      </c>
      <c r="L105" s="44">
        <v>0.76600000000000001</v>
      </c>
    </row>
    <row r="106" spans="1:12" x14ac:dyDescent="0.2">
      <c r="A106" t="s">
        <v>45</v>
      </c>
      <c r="B106" s="27" t="s">
        <v>37</v>
      </c>
      <c r="C106" t="s">
        <v>15</v>
      </c>
      <c r="D106" t="s">
        <v>227</v>
      </c>
      <c r="E106">
        <v>2</v>
      </c>
      <c r="F106">
        <v>0</v>
      </c>
      <c r="G106">
        <v>2</v>
      </c>
      <c r="H106">
        <v>82</v>
      </c>
      <c r="I106" s="27" t="s">
        <v>254</v>
      </c>
      <c r="J106" s="51" t="s">
        <v>275</v>
      </c>
      <c r="K106" s="30">
        <v>18.000000000000004</v>
      </c>
      <c r="L106" s="44">
        <v>0.52400000000000002</v>
      </c>
    </row>
    <row r="107" spans="1:12" x14ac:dyDescent="0.2">
      <c r="A107" t="s">
        <v>45</v>
      </c>
      <c r="B107" s="27" t="s">
        <v>37</v>
      </c>
      <c r="C107" t="s">
        <v>15</v>
      </c>
      <c r="D107" t="s">
        <v>236</v>
      </c>
      <c r="E107">
        <v>0</v>
      </c>
      <c r="F107">
        <v>2</v>
      </c>
      <c r="G107">
        <v>1</v>
      </c>
      <c r="H107">
        <v>30</v>
      </c>
      <c r="I107" s="27" t="s">
        <v>255</v>
      </c>
      <c r="J107" s="51" t="s">
        <v>270</v>
      </c>
      <c r="K107" s="30">
        <v>6.8</v>
      </c>
      <c r="L107" s="44">
        <v>0.25</v>
      </c>
    </row>
    <row r="108" spans="1:12" x14ac:dyDescent="0.2">
      <c r="A108" t="s">
        <v>45</v>
      </c>
      <c r="B108" s="27" t="s">
        <v>37</v>
      </c>
      <c r="C108" t="s">
        <v>15</v>
      </c>
      <c r="D108" t="s">
        <v>73</v>
      </c>
      <c r="E108">
        <v>0</v>
      </c>
      <c r="F108">
        <v>1</v>
      </c>
      <c r="G108">
        <v>0.5</v>
      </c>
      <c r="H108">
        <v>37</v>
      </c>
      <c r="I108" s="27" t="s">
        <v>255</v>
      </c>
      <c r="J108" s="51" t="s">
        <v>270</v>
      </c>
      <c r="K108" s="30">
        <v>7.8000000000000007</v>
      </c>
      <c r="L108" s="44">
        <v>0.28999999999999998</v>
      </c>
    </row>
    <row r="109" spans="1:12" x14ac:dyDescent="0.2">
      <c r="A109" t="s">
        <v>45</v>
      </c>
      <c r="B109" s="27" t="s">
        <v>37</v>
      </c>
      <c r="C109" t="s">
        <v>15</v>
      </c>
      <c r="D109" t="s">
        <v>18</v>
      </c>
      <c r="E109">
        <v>0</v>
      </c>
      <c r="F109">
        <v>0</v>
      </c>
      <c r="G109">
        <v>0</v>
      </c>
      <c r="H109">
        <v>40</v>
      </c>
      <c r="I109" s="27" t="s">
        <v>255</v>
      </c>
      <c r="J109" s="51" t="s">
        <v>274</v>
      </c>
      <c r="K109" s="30">
        <v>8</v>
      </c>
      <c r="L109" s="44">
        <v>0.29799999999999999</v>
      </c>
    </row>
    <row r="110" spans="1:12" x14ac:dyDescent="0.2">
      <c r="A110" t="s">
        <v>45</v>
      </c>
      <c r="B110" s="27" t="s">
        <v>37</v>
      </c>
      <c r="C110" t="s">
        <v>15</v>
      </c>
      <c r="D110" t="s">
        <v>173</v>
      </c>
      <c r="E110">
        <v>0</v>
      </c>
      <c r="F110">
        <v>0</v>
      </c>
      <c r="G110">
        <v>0</v>
      </c>
      <c r="H110">
        <v>24</v>
      </c>
      <c r="I110" s="27" t="s">
        <v>256</v>
      </c>
      <c r="J110" s="51" t="s">
        <v>271</v>
      </c>
      <c r="K110" s="30">
        <v>4.8000000000000007</v>
      </c>
      <c r="L110" s="44">
        <v>0.161</v>
      </c>
    </row>
    <row r="111" spans="1:12" x14ac:dyDescent="0.2">
      <c r="A111" t="s">
        <v>45</v>
      </c>
      <c r="B111" s="27" t="s">
        <v>37</v>
      </c>
      <c r="C111" t="s">
        <v>3</v>
      </c>
      <c r="D111" t="s">
        <v>40</v>
      </c>
      <c r="E111">
        <v>11</v>
      </c>
      <c r="F111">
        <v>3</v>
      </c>
      <c r="G111">
        <v>12.5</v>
      </c>
      <c r="H111">
        <v>93</v>
      </c>
      <c r="I111" s="27" t="s">
        <v>253</v>
      </c>
      <c r="J111" s="51" t="s">
        <v>268</v>
      </c>
      <c r="K111" s="30">
        <v>28.6</v>
      </c>
      <c r="L111" s="44">
        <v>0.68500000000000005</v>
      </c>
    </row>
    <row r="112" spans="1:12" x14ac:dyDescent="0.2">
      <c r="A112" t="s">
        <v>45</v>
      </c>
      <c r="B112" s="27" t="s">
        <v>37</v>
      </c>
      <c r="C112" t="s">
        <v>3</v>
      </c>
      <c r="D112" t="s">
        <v>228</v>
      </c>
      <c r="E112">
        <v>10</v>
      </c>
      <c r="F112">
        <v>3</v>
      </c>
      <c r="G112">
        <v>11.5</v>
      </c>
      <c r="H112">
        <v>196</v>
      </c>
      <c r="I112" s="27" t="s">
        <v>252</v>
      </c>
      <c r="J112" s="51" t="s">
        <v>275</v>
      </c>
      <c r="K112" s="30">
        <v>48.400000000000006</v>
      </c>
      <c r="L112" s="44">
        <v>0.95099999999999996</v>
      </c>
    </row>
    <row r="113" spans="1:12" x14ac:dyDescent="0.2">
      <c r="A113" t="s">
        <v>45</v>
      </c>
      <c r="B113" s="27" t="s">
        <v>37</v>
      </c>
      <c r="C113" t="s">
        <v>3</v>
      </c>
      <c r="D113" t="s">
        <v>39</v>
      </c>
      <c r="E113">
        <v>7</v>
      </c>
      <c r="F113">
        <v>9</v>
      </c>
      <c r="G113">
        <v>11.5</v>
      </c>
      <c r="H113">
        <v>133</v>
      </c>
      <c r="I113" s="27" t="s">
        <v>252</v>
      </c>
      <c r="J113" s="51" t="s">
        <v>269</v>
      </c>
      <c r="K113" s="30">
        <v>35.800000000000004</v>
      </c>
      <c r="L113" s="44">
        <v>0.80600000000000005</v>
      </c>
    </row>
    <row r="114" spans="1:12" x14ac:dyDescent="0.2">
      <c r="A114" t="s">
        <v>45</v>
      </c>
      <c r="B114" s="27" t="s">
        <v>37</v>
      </c>
      <c r="C114" t="s">
        <v>3</v>
      </c>
      <c r="D114" t="s">
        <v>5</v>
      </c>
      <c r="E114">
        <v>3</v>
      </c>
      <c r="F114">
        <v>11</v>
      </c>
      <c r="G114">
        <v>8.5</v>
      </c>
      <c r="H114">
        <v>188</v>
      </c>
      <c r="I114" s="27" t="s">
        <v>252</v>
      </c>
      <c r="J114" s="51" t="s">
        <v>269</v>
      </c>
      <c r="K114" s="30">
        <v>44.400000000000006</v>
      </c>
      <c r="L114" s="44">
        <v>0.94299999999999995</v>
      </c>
    </row>
    <row r="115" spans="1:12" x14ac:dyDescent="0.2">
      <c r="A115" t="s">
        <v>45</v>
      </c>
      <c r="B115" s="27" t="s">
        <v>37</v>
      </c>
      <c r="C115" t="s">
        <v>3</v>
      </c>
      <c r="D115" t="s">
        <v>61</v>
      </c>
      <c r="E115">
        <v>4</v>
      </c>
      <c r="F115">
        <v>3</v>
      </c>
      <c r="G115">
        <v>5.5</v>
      </c>
      <c r="H115">
        <v>50</v>
      </c>
      <c r="I115" s="27" t="s">
        <v>254</v>
      </c>
      <c r="J115" s="51" t="s">
        <v>61</v>
      </c>
      <c r="K115" s="30">
        <v>14.4</v>
      </c>
      <c r="L115" s="44">
        <v>0.45900000000000002</v>
      </c>
    </row>
    <row r="116" spans="1:12" x14ac:dyDescent="0.2">
      <c r="A116" t="s">
        <v>45</v>
      </c>
      <c r="B116" s="27" t="s">
        <v>37</v>
      </c>
      <c r="C116" t="s">
        <v>15</v>
      </c>
      <c r="D116" t="s">
        <v>232</v>
      </c>
      <c r="E116">
        <v>2</v>
      </c>
      <c r="F116">
        <v>2</v>
      </c>
      <c r="G116">
        <v>3</v>
      </c>
      <c r="H116">
        <v>110</v>
      </c>
      <c r="I116" s="27" t="s">
        <v>253</v>
      </c>
      <c r="J116" s="51" t="s">
        <v>273</v>
      </c>
      <c r="K116" s="30">
        <v>24.4</v>
      </c>
      <c r="L116" s="44">
        <v>0.62</v>
      </c>
    </row>
    <row r="117" spans="1:12" x14ac:dyDescent="0.2">
      <c r="A117" t="s">
        <v>45</v>
      </c>
      <c r="B117" s="27" t="s">
        <v>37</v>
      </c>
      <c r="C117" t="s">
        <v>3</v>
      </c>
      <c r="D117" t="s">
        <v>229</v>
      </c>
      <c r="E117">
        <v>0</v>
      </c>
      <c r="F117">
        <v>2</v>
      </c>
      <c r="G117">
        <v>1</v>
      </c>
      <c r="H117">
        <v>69</v>
      </c>
      <c r="I117" s="27" t="s">
        <v>254</v>
      </c>
      <c r="J117" s="51" t="s">
        <v>41</v>
      </c>
      <c r="K117" s="30">
        <v>14.600000000000001</v>
      </c>
      <c r="L117" s="44">
        <v>0.46700000000000003</v>
      </c>
    </row>
    <row r="118" spans="1:12" x14ac:dyDescent="0.2">
      <c r="A118" t="s">
        <v>45</v>
      </c>
      <c r="B118" s="27" t="s">
        <v>37</v>
      </c>
      <c r="C118" t="s">
        <v>3</v>
      </c>
      <c r="D118" t="s">
        <v>7</v>
      </c>
      <c r="E118">
        <v>0</v>
      </c>
      <c r="F118">
        <v>1</v>
      </c>
      <c r="G118">
        <v>0.5</v>
      </c>
      <c r="H118">
        <v>62</v>
      </c>
      <c r="I118" s="27" t="s">
        <v>254</v>
      </c>
      <c r="J118" s="51" t="s">
        <v>274</v>
      </c>
      <c r="K118" s="30">
        <v>12.8</v>
      </c>
      <c r="L118" s="44">
        <v>0.41099999999999998</v>
      </c>
    </row>
    <row r="119" spans="1:12" x14ac:dyDescent="0.2">
      <c r="A119" t="s">
        <v>45</v>
      </c>
      <c r="B119" s="27" t="s">
        <v>37</v>
      </c>
      <c r="C119" t="s">
        <v>3</v>
      </c>
      <c r="D119" t="s">
        <v>173</v>
      </c>
      <c r="E119">
        <v>0</v>
      </c>
      <c r="F119">
        <v>0</v>
      </c>
      <c r="G119">
        <v>0</v>
      </c>
      <c r="H119">
        <v>15</v>
      </c>
      <c r="I119" s="27" t="s">
        <v>256</v>
      </c>
      <c r="J119" s="51" t="s">
        <v>271</v>
      </c>
      <c r="K119" s="30">
        <v>3</v>
      </c>
      <c r="L119" s="44">
        <v>1.6E-2</v>
      </c>
    </row>
    <row r="120" spans="1:12" x14ac:dyDescent="0.2">
      <c r="A120" t="s">
        <v>45</v>
      </c>
      <c r="B120" s="27" t="s">
        <v>37</v>
      </c>
      <c r="C120" t="s">
        <v>10</v>
      </c>
      <c r="D120" t="s">
        <v>12</v>
      </c>
      <c r="E120">
        <v>11</v>
      </c>
      <c r="F120">
        <v>8</v>
      </c>
      <c r="G120">
        <v>15</v>
      </c>
      <c r="H120">
        <v>130</v>
      </c>
      <c r="I120" s="27" t="s">
        <v>252</v>
      </c>
      <c r="J120" s="51" t="s">
        <v>268</v>
      </c>
      <c r="K120" s="30">
        <v>38</v>
      </c>
      <c r="L120" s="44">
        <v>0.83799999999999997</v>
      </c>
    </row>
    <row r="121" spans="1:12" x14ac:dyDescent="0.2">
      <c r="A121" t="s">
        <v>45</v>
      </c>
      <c r="B121" s="27" t="s">
        <v>37</v>
      </c>
      <c r="C121" t="s">
        <v>10</v>
      </c>
      <c r="D121" t="s">
        <v>42</v>
      </c>
      <c r="E121">
        <v>10</v>
      </c>
      <c r="F121">
        <v>9</v>
      </c>
      <c r="G121">
        <v>14.5</v>
      </c>
      <c r="H121">
        <v>162</v>
      </c>
      <c r="I121" s="27" t="s">
        <v>252</v>
      </c>
      <c r="J121" s="51" t="s">
        <v>275</v>
      </c>
      <c r="K121" s="30">
        <v>44</v>
      </c>
      <c r="L121" s="44">
        <v>0.93500000000000005</v>
      </c>
    </row>
    <row r="122" spans="1:12" x14ac:dyDescent="0.2">
      <c r="A122" t="s">
        <v>45</v>
      </c>
      <c r="B122" s="27" t="s">
        <v>37</v>
      </c>
      <c r="C122" t="s">
        <v>10</v>
      </c>
      <c r="D122" t="s">
        <v>231</v>
      </c>
      <c r="E122">
        <v>9</v>
      </c>
      <c r="F122">
        <v>4</v>
      </c>
      <c r="G122">
        <v>11</v>
      </c>
      <c r="H122">
        <v>135</v>
      </c>
      <c r="I122" s="27" t="s">
        <v>253</v>
      </c>
      <c r="J122" s="51" t="s">
        <v>275</v>
      </c>
      <c r="K122" s="30">
        <v>35.799999999999997</v>
      </c>
      <c r="L122" s="44">
        <v>0.78200000000000003</v>
      </c>
    </row>
    <row r="123" spans="1:12" x14ac:dyDescent="0.2">
      <c r="A123" t="s">
        <v>45</v>
      </c>
      <c r="B123" s="27" t="s">
        <v>37</v>
      </c>
      <c r="C123" t="s">
        <v>10</v>
      </c>
      <c r="D123" t="s">
        <v>230</v>
      </c>
      <c r="E123">
        <v>1</v>
      </c>
      <c r="F123">
        <v>7</v>
      </c>
      <c r="G123">
        <v>4.5</v>
      </c>
      <c r="H123">
        <v>124</v>
      </c>
      <c r="I123" s="27" t="s">
        <v>253</v>
      </c>
      <c r="J123" s="51" t="s">
        <v>41</v>
      </c>
      <c r="K123" s="30">
        <v>28.400000000000002</v>
      </c>
      <c r="L123" s="44">
        <v>0.66900000000000004</v>
      </c>
    </row>
    <row r="124" spans="1:12" x14ac:dyDescent="0.2">
      <c r="A124" t="s">
        <v>45</v>
      </c>
      <c r="B124" s="27" t="s">
        <v>37</v>
      </c>
      <c r="C124" t="s">
        <v>10</v>
      </c>
      <c r="D124" t="s">
        <v>234</v>
      </c>
      <c r="E124">
        <v>2</v>
      </c>
      <c r="F124">
        <v>4</v>
      </c>
      <c r="G124">
        <v>4</v>
      </c>
      <c r="H124">
        <v>45</v>
      </c>
      <c r="I124" s="27" t="s">
        <v>255</v>
      </c>
      <c r="J124" s="51" t="s">
        <v>272</v>
      </c>
      <c r="K124" s="30">
        <v>12.2</v>
      </c>
      <c r="L124" s="44">
        <v>0.39500000000000002</v>
      </c>
    </row>
    <row r="125" spans="1:12" x14ac:dyDescent="0.2">
      <c r="A125" t="s">
        <v>45</v>
      </c>
      <c r="B125" s="27" t="s">
        <v>37</v>
      </c>
      <c r="C125" t="s">
        <v>10</v>
      </c>
      <c r="D125" t="s">
        <v>173</v>
      </c>
      <c r="E125">
        <v>2</v>
      </c>
      <c r="F125">
        <v>1</v>
      </c>
      <c r="G125">
        <v>2.5</v>
      </c>
      <c r="H125">
        <v>14</v>
      </c>
      <c r="I125" s="27" t="s">
        <v>256</v>
      </c>
      <c r="J125" s="51" t="s">
        <v>271</v>
      </c>
      <c r="K125" s="30">
        <v>4.8000000000000007</v>
      </c>
      <c r="L125" s="44">
        <v>0.161</v>
      </c>
    </row>
    <row r="126" spans="1:12" x14ac:dyDescent="0.2">
      <c r="A126" t="s">
        <v>45</v>
      </c>
      <c r="B126" s="27" t="s">
        <v>37</v>
      </c>
      <c r="C126" t="s">
        <v>10</v>
      </c>
      <c r="D126" t="s">
        <v>243</v>
      </c>
      <c r="E126">
        <v>1</v>
      </c>
      <c r="F126">
        <v>0</v>
      </c>
      <c r="G126">
        <v>1</v>
      </c>
      <c r="H126">
        <v>47</v>
      </c>
      <c r="I126" s="27" t="s">
        <v>255</v>
      </c>
      <c r="J126" s="51" t="s">
        <v>275</v>
      </c>
      <c r="K126" s="30">
        <v>10.200000000000001</v>
      </c>
      <c r="L126" s="44">
        <v>0.37</v>
      </c>
    </row>
    <row r="127" spans="1:12" x14ac:dyDescent="0.2">
      <c r="A127" t="s">
        <v>45</v>
      </c>
      <c r="B127" s="27" t="s">
        <v>37</v>
      </c>
      <c r="C127" t="s">
        <v>10</v>
      </c>
      <c r="D127" t="s">
        <v>61</v>
      </c>
      <c r="E127">
        <v>0</v>
      </c>
      <c r="F127">
        <v>2</v>
      </c>
      <c r="G127">
        <v>1</v>
      </c>
      <c r="H127">
        <v>37</v>
      </c>
      <c r="I127" s="27" t="s">
        <v>255</v>
      </c>
      <c r="J127" s="51" t="s">
        <v>61</v>
      </c>
      <c r="K127" s="30">
        <v>8.2000000000000011</v>
      </c>
      <c r="L127" s="44">
        <v>0.30599999999999999</v>
      </c>
    </row>
    <row r="128" spans="1:12" x14ac:dyDescent="0.2">
      <c r="A128" t="s">
        <v>45</v>
      </c>
      <c r="B128" s="27" t="s">
        <v>37</v>
      </c>
      <c r="C128" t="s">
        <v>10</v>
      </c>
      <c r="D128" t="s">
        <v>233</v>
      </c>
      <c r="E128">
        <v>0</v>
      </c>
      <c r="F128">
        <v>1</v>
      </c>
      <c r="G128">
        <v>0.5</v>
      </c>
      <c r="H128">
        <v>31</v>
      </c>
      <c r="I128" s="27" t="s">
        <v>255</v>
      </c>
      <c r="J128" s="51" t="s">
        <v>272</v>
      </c>
      <c r="K128" s="30">
        <v>6.6000000000000005</v>
      </c>
      <c r="L128" s="44">
        <v>0.23300000000000001</v>
      </c>
    </row>
    <row r="129" spans="1:12" x14ac:dyDescent="0.2">
      <c r="A129" t="s">
        <v>45</v>
      </c>
      <c r="B129" s="27" t="s">
        <v>37</v>
      </c>
      <c r="C129" t="s">
        <v>10</v>
      </c>
      <c r="D129" t="s">
        <v>242</v>
      </c>
      <c r="E129">
        <v>0</v>
      </c>
      <c r="F129">
        <v>0</v>
      </c>
      <c r="G129">
        <v>0</v>
      </c>
      <c r="H129">
        <v>22</v>
      </c>
      <c r="I129" s="27" t="s">
        <v>256</v>
      </c>
      <c r="J129" s="51" t="s">
        <v>205</v>
      </c>
      <c r="K129" s="30">
        <v>4.4000000000000004</v>
      </c>
      <c r="L129" s="44">
        <v>0.129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</sheetPr>
  <dimension ref="A1:S38"/>
  <sheetViews>
    <sheetView showGridLines="0" workbookViewId="0">
      <selection activeCell="D25" sqref="D25"/>
    </sheetView>
  </sheetViews>
  <sheetFormatPr baseColWidth="10" defaultRowHeight="15" x14ac:dyDescent="0.2"/>
  <cols>
    <col min="1" max="1" width="3.1640625" style="79" customWidth="1"/>
    <col min="2" max="2" width="19.5" customWidth="1"/>
    <col min="3" max="3" width="38.5" customWidth="1"/>
    <col min="4" max="4" width="34.33203125" bestFit="1" customWidth="1"/>
    <col min="5" max="5" width="12.5" bestFit="1" customWidth="1"/>
    <col min="19" max="19" width="3.5" style="79" customWidth="1"/>
  </cols>
  <sheetData>
    <row r="1" spans="2:5" s="79" customFormat="1" x14ac:dyDescent="0.2"/>
    <row r="2" spans="2:5" ht="19" x14ac:dyDescent="0.25">
      <c r="B2" s="52" t="s">
        <v>43</v>
      </c>
      <c r="C2" s="78" t="s">
        <v>48</v>
      </c>
    </row>
    <row r="4" spans="2:5" ht="32" x14ac:dyDescent="0.2">
      <c r="B4" s="80" t="s">
        <v>9</v>
      </c>
      <c r="C4" s="80" t="s">
        <v>248</v>
      </c>
      <c r="D4" s="80" t="s">
        <v>38</v>
      </c>
      <c r="E4" s="5" t="s">
        <v>279</v>
      </c>
    </row>
    <row r="5" spans="2:5" ht="20" x14ac:dyDescent="0.2">
      <c r="B5" s="82" t="s">
        <v>3</v>
      </c>
      <c r="C5" s="77" t="s">
        <v>252</v>
      </c>
      <c r="D5" s="76" t="s">
        <v>39</v>
      </c>
      <c r="E5" s="81">
        <v>0.81399999999999995</v>
      </c>
    </row>
    <row r="6" spans="2:5" ht="19" x14ac:dyDescent="0.2">
      <c r="B6" s="82"/>
      <c r="C6" s="77" t="s">
        <v>253</v>
      </c>
      <c r="D6" s="76" t="s">
        <v>5</v>
      </c>
      <c r="E6" s="81">
        <v>0.66900000000000004</v>
      </c>
    </row>
    <row r="7" spans="2:5" ht="19" x14ac:dyDescent="0.2">
      <c r="B7" s="82"/>
      <c r="C7" s="77"/>
      <c r="D7" s="76" t="s">
        <v>40</v>
      </c>
      <c r="E7" s="81">
        <v>0.78200000000000003</v>
      </c>
    </row>
    <row r="8" spans="2:5" ht="19" x14ac:dyDescent="0.2">
      <c r="B8" s="82"/>
      <c r="C8" s="77"/>
      <c r="D8" s="76" t="s">
        <v>228</v>
      </c>
      <c r="E8" s="81">
        <v>0.74099999999999999</v>
      </c>
    </row>
    <row r="9" spans="2:5" ht="19" x14ac:dyDescent="0.2">
      <c r="B9" s="82"/>
      <c r="C9" s="77" t="s">
        <v>254</v>
      </c>
      <c r="D9" s="76" t="s">
        <v>7</v>
      </c>
      <c r="E9" s="81">
        <v>0.54</v>
      </c>
    </row>
    <row r="10" spans="2:5" ht="19" x14ac:dyDescent="0.2">
      <c r="B10" s="82"/>
      <c r="C10" s="77"/>
      <c r="D10" s="76" t="s">
        <v>61</v>
      </c>
      <c r="E10" s="81">
        <v>0.54</v>
      </c>
    </row>
    <row r="11" spans="2:5" ht="19" x14ac:dyDescent="0.2">
      <c r="B11" s="82"/>
      <c r="C11" s="77" t="s">
        <v>255</v>
      </c>
      <c r="D11" s="76" t="s">
        <v>229</v>
      </c>
      <c r="E11" s="81">
        <v>0.20100000000000001</v>
      </c>
    </row>
    <row r="12" spans="2:5" ht="19" x14ac:dyDescent="0.2">
      <c r="B12" s="82"/>
      <c r="C12" s="77" t="s">
        <v>256</v>
      </c>
      <c r="D12" s="76" t="s">
        <v>5</v>
      </c>
      <c r="E12" s="81">
        <v>1.6E-2</v>
      </c>
    </row>
    <row r="13" spans="2:5" ht="19" x14ac:dyDescent="0.2">
      <c r="B13" s="82"/>
      <c r="C13" s="77"/>
      <c r="D13" s="76" t="s">
        <v>42</v>
      </c>
      <c r="E13" s="81">
        <v>8.7999999999999995E-2</v>
      </c>
    </row>
    <row r="14" spans="2:5" ht="19" x14ac:dyDescent="0.2">
      <c r="B14" s="82"/>
      <c r="C14" s="77"/>
      <c r="D14" s="76" t="s">
        <v>237</v>
      </c>
      <c r="E14" s="81">
        <v>1.6E-2</v>
      </c>
    </row>
    <row r="38" s="79" customFormat="1" ht="21" customHeight="1" x14ac:dyDescent="0.2"/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B3:C15"/>
  <sheetViews>
    <sheetView showGridLines="0" zoomScaleNormal="100" workbookViewId="0">
      <selection activeCell="B2" sqref="B2:D167"/>
    </sheetView>
  </sheetViews>
  <sheetFormatPr baseColWidth="10" defaultColWidth="11.5" defaultRowHeight="15" x14ac:dyDescent="0.2"/>
  <cols>
    <col min="1" max="1" width="5.5" style="51" customWidth="1"/>
    <col min="2" max="2" width="68.33203125" style="51" customWidth="1"/>
    <col min="3" max="3" width="9.33203125" style="51" bestFit="1" customWidth="1"/>
    <col min="4" max="16384" width="11.5" style="51"/>
  </cols>
  <sheetData>
    <row r="3" spans="2:3" x14ac:dyDescent="0.2">
      <c r="B3" s="179" t="s">
        <v>927</v>
      </c>
      <c r="C3" s="180" t="s">
        <v>928</v>
      </c>
    </row>
    <row r="4" spans="2:3" x14ac:dyDescent="0.2">
      <c r="B4" s="181" t="s">
        <v>953</v>
      </c>
      <c r="C4" s="182" t="s">
        <v>929</v>
      </c>
    </row>
    <row r="5" spans="2:3" x14ac:dyDescent="0.2">
      <c r="B5" s="181" t="s">
        <v>954</v>
      </c>
      <c r="C5" s="182" t="s">
        <v>930</v>
      </c>
    </row>
    <row r="6" spans="2:3" x14ac:dyDescent="0.2">
      <c r="B6" s="181" t="s">
        <v>955</v>
      </c>
      <c r="C6" s="182" t="s">
        <v>931</v>
      </c>
    </row>
    <row r="7" spans="2:3" x14ac:dyDescent="0.2">
      <c r="B7" s="181" t="s">
        <v>41</v>
      </c>
      <c r="C7" s="182" t="s">
        <v>932</v>
      </c>
    </row>
    <row r="8" spans="2:3" x14ac:dyDescent="0.2">
      <c r="B8" s="181" t="s">
        <v>933</v>
      </c>
      <c r="C8" s="182" t="s">
        <v>934</v>
      </c>
    </row>
    <row r="9" spans="2:3" x14ac:dyDescent="0.2">
      <c r="B9" s="181" t="s">
        <v>272</v>
      </c>
      <c r="C9" s="182" t="s">
        <v>935</v>
      </c>
    </row>
    <row r="10" spans="2:3" x14ac:dyDescent="0.2">
      <c r="B10" s="181" t="s">
        <v>274</v>
      </c>
      <c r="C10" s="182" t="s">
        <v>936</v>
      </c>
    </row>
    <row r="11" spans="2:3" x14ac:dyDescent="0.2">
      <c r="B11" s="181" t="s">
        <v>271</v>
      </c>
      <c r="C11" s="182" t="s">
        <v>937</v>
      </c>
    </row>
    <row r="12" spans="2:3" ht="30" x14ac:dyDescent="0.2">
      <c r="B12" s="183" t="s">
        <v>924</v>
      </c>
      <c r="C12" s="182" t="s">
        <v>888</v>
      </c>
    </row>
    <row r="13" spans="2:3" x14ac:dyDescent="0.2">
      <c r="B13" s="181" t="s">
        <v>938</v>
      </c>
      <c r="C13" s="182" t="s">
        <v>939</v>
      </c>
    </row>
    <row r="14" spans="2:3" x14ac:dyDescent="0.2">
      <c r="B14" s="181" t="s">
        <v>940</v>
      </c>
      <c r="C14" s="182" t="s">
        <v>941</v>
      </c>
    </row>
    <row r="15" spans="2:3" x14ac:dyDescent="0.2">
      <c r="B15" s="181" t="s">
        <v>942</v>
      </c>
      <c r="C15" s="182" t="s">
        <v>943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B677"/>
  <sheetViews>
    <sheetView zoomScale="150" zoomScaleNormal="150" workbookViewId="0">
      <selection activeCell="B3" sqref="B3"/>
    </sheetView>
  </sheetViews>
  <sheetFormatPr baseColWidth="10" defaultRowHeight="15" x14ac:dyDescent="0.2"/>
  <cols>
    <col min="1" max="1" width="53.1640625" bestFit="1" customWidth="1"/>
    <col min="2" max="2" width="22.5" bestFit="1" customWidth="1"/>
  </cols>
  <sheetData>
    <row r="3" spans="1:2" x14ac:dyDescent="0.2">
      <c r="A3" s="52" t="s">
        <v>239</v>
      </c>
      <c r="B3" t="s">
        <v>279</v>
      </c>
    </row>
    <row r="4" spans="1:2" x14ac:dyDescent="0.2">
      <c r="A4" s="53" t="s">
        <v>190</v>
      </c>
      <c r="B4" s="54">
        <v>0.46588888888888896</v>
      </c>
    </row>
    <row r="5" spans="1:2" x14ac:dyDescent="0.2">
      <c r="A5" s="66" t="s">
        <v>15</v>
      </c>
      <c r="B5" s="54">
        <v>0.51383333333333325</v>
      </c>
    </row>
    <row r="6" spans="1:2" x14ac:dyDescent="0.2">
      <c r="A6" s="67" t="s">
        <v>227</v>
      </c>
      <c r="B6" s="54">
        <v>0.308</v>
      </c>
    </row>
    <row r="7" spans="1:2" x14ac:dyDescent="0.2">
      <c r="A7" s="67" t="s">
        <v>16</v>
      </c>
      <c r="B7" s="54">
        <v>0.76500000000000001</v>
      </c>
    </row>
    <row r="8" spans="1:2" x14ac:dyDescent="0.2">
      <c r="A8" s="67" t="s">
        <v>17</v>
      </c>
      <c r="B8" s="54">
        <v>0.89300000000000002</v>
      </c>
    </row>
    <row r="9" spans="1:2" x14ac:dyDescent="0.2">
      <c r="A9" s="67" t="s">
        <v>19</v>
      </c>
      <c r="B9" s="54">
        <v>0.69299999999999995</v>
      </c>
    </row>
    <row r="10" spans="1:2" x14ac:dyDescent="0.2">
      <c r="A10" s="67" t="s">
        <v>238</v>
      </c>
      <c r="B10" s="54">
        <v>0.40600000000000003</v>
      </c>
    </row>
    <row r="11" spans="1:2" x14ac:dyDescent="0.2">
      <c r="A11" s="67" t="s">
        <v>18</v>
      </c>
      <c r="B11" s="54">
        <v>1.7999999999999999E-2</v>
      </c>
    </row>
    <row r="12" spans="1:2" x14ac:dyDescent="0.2">
      <c r="A12" s="66" t="s">
        <v>3</v>
      </c>
      <c r="B12" s="54">
        <v>0.35628571428571432</v>
      </c>
    </row>
    <row r="13" spans="1:2" x14ac:dyDescent="0.2">
      <c r="A13" s="67" t="s">
        <v>39</v>
      </c>
      <c r="B13" s="54">
        <v>0.61599999999999999</v>
      </c>
    </row>
    <row r="14" spans="1:2" x14ac:dyDescent="0.2">
      <c r="A14" s="67" t="s">
        <v>5</v>
      </c>
      <c r="B14" s="54">
        <v>0.53200000000000003</v>
      </c>
    </row>
    <row r="15" spans="1:2" x14ac:dyDescent="0.2">
      <c r="A15" s="67" t="s">
        <v>173</v>
      </c>
      <c r="B15" s="54">
        <v>1.7999999999999999E-2</v>
      </c>
    </row>
    <row r="16" spans="1:2" x14ac:dyDescent="0.2">
      <c r="A16" s="67" t="s">
        <v>229</v>
      </c>
      <c r="B16" s="54">
        <v>0.157</v>
      </c>
    </row>
    <row r="17" spans="1:2" x14ac:dyDescent="0.2">
      <c r="A17" s="67" t="s">
        <v>7</v>
      </c>
      <c r="B17" s="54">
        <v>5.3999999999999999E-2</v>
      </c>
    </row>
    <row r="18" spans="1:2" x14ac:dyDescent="0.2">
      <c r="A18" s="67" t="s">
        <v>61</v>
      </c>
      <c r="B18" s="54">
        <v>0.26500000000000001</v>
      </c>
    </row>
    <row r="19" spans="1:2" x14ac:dyDescent="0.2">
      <c r="A19" s="67" t="s">
        <v>228</v>
      </c>
      <c r="B19" s="54">
        <v>0.85199999999999998</v>
      </c>
    </row>
    <row r="20" spans="1:2" x14ac:dyDescent="0.2">
      <c r="A20" s="66" t="s">
        <v>10</v>
      </c>
      <c r="B20" s="54">
        <v>0.56180000000000008</v>
      </c>
    </row>
    <row r="21" spans="1:2" x14ac:dyDescent="0.2">
      <c r="A21" s="67" t="s">
        <v>42</v>
      </c>
      <c r="B21" s="54">
        <v>0.95499999999999996</v>
      </c>
    </row>
    <row r="22" spans="1:2" x14ac:dyDescent="0.2">
      <c r="A22" s="67" t="s">
        <v>230</v>
      </c>
      <c r="B22" s="54">
        <v>0.35499999999999998</v>
      </c>
    </row>
    <row r="23" spans="1:2" x14ac:dyDescent="0.2">
      <c r="A23" s="67" t="s">
        <v>12</v>
      </c>
      <c r="B23" s="54">
        <v>0.80400000000000005</v>
      </c>
    </row>
    <row r="24" spans="1:2" x14ac:dyDescent="0.2">
      <c r="A24" s="67" t="s">
        <v>233</v>
      </c>
      <c r="B24" s="54">
        <v>3.5999999999999997E-2</v>
      </c>
    </row>
    <row r="25" spans="1:2" x14ac:dyDescent="0.2">
      <c r="A25" s="67" t="s">
        <v>231</v>
      </c>
      <c r="B25" s="54">
        <v>0.65900000000000003</v>
      </c>
    </row>
    <row r="26" spans="1:2" x14ac:dyDescent="0.2">
      <c r="A26" s="53" t="s">
        <v>191</v>
      </c>
      <c r="B26" s="54">
        <v>0.53171428571428558</v>
      </c>
    </row>
    <row r="27" spans="1:2" x14ac:dyDescent="0.2">
      <c r="A27" s="66" t="s">
        <v>15</v>
      </c>
      <c r="B27" s="54">
        <v>0.47699999999999998</v>
      </c>
    </row>
    <row r="28" spans="1:2" x14ac:dyDescent="0.2">
      <c r="A28" s="67" t="s">
        <v>16</v>
      </c>
      <c r="B28" s="54">
        <v>0.72399999999999998</v>
      </c>
    </row>
    <row r="29" spans="1:2" x14ac:dyDescent="0.2">
      <c r="A29" s="67" t="s">
        <v>17</v>
      </c>
      <c r="B29" s="54">
        <v>0.99099999999999999</v>
      </c>
    </row>
    <row r="30" spans="1:2" x14ac:dyDescent="0.2">
      <c r="A30" s="67" t="s">
        <v>173</v>
      </c>
      <c r="B30" s="54">
        <v>0.218</v>
      </c>
    </row>
    <row r="31" spans="1:2" x14ac:dyDescent="0.2">
      <c r="A31" s="67" t="s">
        <v>236</v>
      </c>
      <c r="B31" s="54">
        <v>0.33600000000000002</v>
      </c>
    </row>
    <row r="32" spans="1:2" x14ac:dyDescent="0.2">
      <c r="A32" s="67" t="s">
        <v>19</v>
      </c>
      <c r="B32" s="54">
        <v>0.61599999999999999</v>
      </c>
    </row>
    <row r="33" spans="1:2" x14ac:dyDescent="0.2">
      <c r="A33" s="67" t="s">
        <v>238</v>
      </c>
      <c r="B33" s="54">
        <v>0.5</v>
      </c>
    </row>
    <row r="34" spans="1:2" x14ac:dyDescent="0.2">
      <c r="A34" s="67" t="s">
        <v>73</v>
      </c>
      <c r="B34" s="54">
        <v>0.39100000000000001</v>
      </c>
    </row>
    <row r="35" spans="1:2" x14ac:dyDescent="0.2">
      <c r="A35" s="67" t="s">
        <v>18</v>
      </c>
      <c r="B35" s="54">
        <v>0.04</v>
      </c>
    </row>
    <row r="36" spans="1:2" x14ac:dyDescent="0.2">
      <c r="A36" s="66" t="s">
        <v>3</v>
      </c>
      <c r="B36" s="54">
        <v>0.69080000000000008</v>
      </c>
    </row>
    <row r="37" spans="1:2" x14ac:dyDescent="0.2">
      <c r="A37" s="67" t="s">
        <v>39</v>
      </c>
      <c r="B37" s="54">
        <v>0.89300000000000002</v>
      </c>
    </row>
    <row r="38" spans="1:2" x14ac:dyDescent="0.2">
      <c r="A38" s="67" t="s">
        <v>5</v>
      </c>
      <c r="B38" s="54">
        <v>0.873</v>
      </c>
    </row>
    <row r="39" spans="1:2" x14ac:dyDescent="0.2">
      <c r="A39" s="67" t="s">
        <v>40</v>
      </c>
      <c r="B39" s="54">
        <v>0.72399999999999998</v>
      </c>
    </row>
    <row r="40" spans="1:2" x14ac:dyDescent="0.2">
      <c r="A40" s="67" t="s">
        <v>7</v>
      </c>
      <c r="B40" s="54">
        <v>6.3E-2</v>
      </c>
    </row>
    <row r="41" spans="1:2" x14ac:dyDescent="0.2">
      <c r="A41" s="67" t="s">
        <v>228</v>
      </c>
      <c r="B41" s="54">
        <v>0.90100000000000002</v>
      </c>
    </row>
    <row r="42" spans="1:2" x14ac:dyDescent="0.2">
      <c r="A42" s="66" t="s">
        <v>10</v>
      </c>
      <c r="B42" s="54">
        <v>0.48699999999999999</v>
      </c>
    </row>
    <row r="43" spans="1:2" x14ac:dyDescent="0.2">
      <c r="A43" s="67" t="s">
        <v>42</v>
      </c>
      <c r="B43" s="54">
        <v>0.995</v>
      </c>
    </row>
    <row r="44" spans="1:2" x14ac:dyDescent="0.2">
      <c r="A44" s="67" t="s">
        <v>243</v>
      </c>
      <c r="B44" s="54">
        <v>0.22900000000000001</v>
      </c>
    </row>
    <row r="45" spans="1:2" x14ac:dyDescent="0.2">
      <c r="A45" s="67" t="s">
        <v>230</v>
      </c>
      <c r="B45" s="54">
        <v>0.40100000000000002</v>
      </c>
    </row>
    <row r="46" spans="1:2" x14ac:dyDescent="0.2">
      <c r="A46" s="67" t="s">
        <v>234</v>
      </c>
      <c r="B46" s="54">
        <v>0.27700000000000002</v>
      </c>
    </row>
    <row r="47" spans="1:2" x14ac:dyDescent="0.2">
      <c r="A47" s="67" t="s">
        <v>61</v>
      </c>
      <c r="B47" s="54">
        <v>9.6000000000000002E-2</v>
      </c>
    </row>
    <row r="48" spans="1:2" x14ac:dyDescent="0.2">
      <c r="A48" s="67" t="s">
        <v>12</v>
      </c>
      <c r="B48" s="54">
        <v>0.96199999999999997</v>
      </c>
    </row>
    <row r="49" spans="1:2" x14ac:dyDescent="0.2">
      <c r="A49" s="67" t="s">
        <v>233</v>
      </c>
      <c r="B49" s="54">
        <v>6.3E-2</v>
      </c>
    </row>
    <row r="50" spans="1:2" x14ac:dyDescent="0.2">
      <c r="A50" s="67" t="s">
        <v>231</v>
      </c>
      <c r="B50" s="54">
        <v>0.873</v>
      </c>
    </row>
    <row r="51" spans="1:2" x14ac:dyDescent="0.2">
      <c r="A51" s="53" t="s">
        <v>37</v>
      </c>
      <c r="B51" s="54">
        <v>0.42599999999999999</v>
      </c>
    </row>
    <row r="52" spans="1:2" x14ac:dyDescent="0.2">
      <c r="A52" s="66" t="s">
        <v>15</v>
      </c>
      <c r="B52" s="54">
        <v>0.49637500000000001</v>
      </c>
    </row>
    <row r="53" spans="1:2" x14ac:dyDescent="0.2">
      <c r="A53" s="67" t="s">
        <v>227</v>
      </c>
      <c r="B53" s="54">
        <v>0.373</v>
      </c>
    </row>
    <row r="54" spans="1:2" x14ac:dyDescent="0.2">
      <c r="A54" s="67" t="s">
        <v>16</v>
      </c>
      <c r="B54" s="54">
        <v>0.58299999999999996</v>
      </c>
    </row>
    <row r="55" spans="1:2" x14ac:dyDescent="0.2">
      <c r="A55" s="67" t="s">
        <v>17</v>
      </c>
      <c r="B55" s="54">
        <v>0.77200000000000002</v>
      </c>
    </row>
    <row r="56" spans="1:2" x14ac:dyDescent="0.2">
      <c r="A56" s="67" t="s">
        <v>232</v>
      </c>
      <c r="B56" s="54">
        <v>0.40249999999999997</v>
      </c>
    </row>
    <row r="57" spans="1:2" x14ac:dyDescent="0.2">
      <c r="A57" s="67" t="s">
        <v>160</v>
      </c>
      <c r="B57" s="54">
        <v>0.48499999999999999</v>
      </c>
    </row>
    <row r="58" spans="1:2" x14ac:dyDescent="0.2">
      <c r="A58" s="67" t="s">
        <v>19</v>
      </c>
      <c r="B58" s="54">
        <v>0.64500000000000002</v>
      </c>
    </row>
    <row r="59" spans="1:2" x14ac:dyDescent="0.2">
      <c r="A59" s="67" t="s">
        <v>238</v>
      </c>
      <c r="B59" s="54">
        <v>0.308</v>
      </c>
    </row>
    <row r="60" spans="1:2" x14ac:dyDescent="0.2">
      <c r="A60" s="66" t="s">
        <v>3</v>
      </c>
      <c r="B60" s="54">
        <v>0.4478571428571429</v>
      </c>
    </row>
    <row r="61" spans="1:2" x14ac:dyDescent="0.2">
      <c r="A61" s="67" t="s">
        <v>39</v>
      </c>
      <c r="B61" s="54">
        <v>0.67</v>
      </c>
    </row>
    <row r="62" spans="1:2" x14ac:dyDescent="0.2">
      <c r="A62" s="67" t="s">
        <v>5</v>
      </c>
      <c r="B62" s="54">
        <v>0.59</v>
      </c>
    </row>
    <row r="63" spans="1:2" x14ac:dyDescent="0.2">
      <c r="A63" s="67" t="s">
        <v>40</v>
      </c>
      <c r="B63" s="54">
        <v>0.627</v>
      </c>
    </row>
    <row r="64" spans="1:2" x14ac:dyDescent="0.2">
      <c r="A64" s="67" t="s">
        <v>229</v>
      </c>
      <c r="B64" s="54">
        <v>0.14499999999999999</v>
      </c>
    </row>
    <row r="65" spans="1:2" x14ac:dyDescent="0.2">
      <c r="A65" s="67" t="s">
        <v>7</v>
      </c>
      <c r="B65" s="54">
        <v>0.04</v>
      </c>
    </row>
    <row r="66" spans="1:2" x14ac:dyDescent="0.2">
      <c r="A66" s="67" t="s">
        <v>61</v>
      </c>
      <c r="B66" s="54">
        <v>0.37</v>
      </c>
    </row>
    <row r="67" spans="1:2" x14ac:dyDescent="0.2">
      <c r="A67" s="67" t="s">
        <v>228</v>
      </c>
      <c r="B67" s="54">
        <v>0.69299999999999995</v>
      </c>
    </row>
    <row r="68" spans="1:2" x14ac:dyDescent="0.2">
      <c r="A68" s="66" t="s">
        <v>10</v>
      </c>
      <c r="B68" s="54">
        <v>0.34644444444444444</v>
      </c>
    </row>
    <row r="69" spans="1:2" x14ac:dyDescent="0.2">
      <c r="A69" s="67" t="s">
        <v>173</v>
      </c>
      <c r="B69" s="54">
        <v>0.124</v>
      </c>
    </row>
    <row r="70" spans="1:2" x14ac:dyDescent="0.2">
      <c r="A70" s="67" t="s">
        <v>42</v>
      </c>
      <c r="B70" s="54">
        <v>0.83599999999999997</v>
      </c>
    </row>
    <row r="71" spans="1:2" x14ac:dyDescent="0.2">
      <c r="A71" s="67" t="s">
        <v>230</v>
      </c>
      <c r="B71" s="54">
        <v>0.24199999999999999</v>
      </c>
    </row>
    <row r="72" spans="1:2" x14ac:dyDescent="0.2">
      <c r="A72" s="67" t="s">
        <v>234</v>
      </c>
      <c r="B72" s="54">
        <v>0.19500000000000001</v>
      </c>
    </row>
    <row r="73" spans="1:2" x14ac:dyDescent="0.2">
      <c r="A73" s="67" t="s">
        <v>61</v>
      </c>
      <c r="B73" s="54">
        <v>0.124</v>
      </c>
    </row>
    <row r="74" spans="1:2" x14ac:dyDescent="0.2">
      <c r="A74" s="67" t="s">
        <v>242</v>
      </c>
      <c r="B74" s="54">
        <v>5.3999999999999999E-2</v>
      </c>
    </row>
    <row r="75" spans="1:2" x14ac:dyDescent="0.2">
      <c r="A75" s="67" t="s">
        <v>12</v>
      </c>
      <c r="B75" s="54">
        <v>0.90100000000000002</v>
      </c>
    </row>
    <row r="76" spans="1:2" x14ac:dyDescent="0.2">
      <c r="A76" s="67" t="s">
        <v>233</v>
      </c>
      <c r="B76" s="54">
        <v>3.5999999999999997E-2</v>
      </c>
    </row>
    <row r="77" spans="1:2" x14ac:dyDescent="0.2">
      <c r="A77" s="67" t="s">
        <v>231</v>
      </c>
      <c r="B77" s="54">
        <v>0.60599999999999998</v>
      </c>
    </row>
    <row r="78" spans="1:2" x14ac:dyDescent="0.2">
      <c r="A78" s="53" t="s">
        <v>100</v>
      </c>
      <c r="B78" s="54">
        <v>0.4093</v>
      </c>
    </row>
    <row r="79" spans="1:2" x14ac:dyDescent="0.2">
      <c r="A79" s="66" t="s">
        <v>15</v>
      </c>
      <c r="B79" s="54">
        <v>0.3106666666666667</v>
      </c>
    </row>
    <row r="80" spans="1:2" x14ac:dyDescent="0.2">
      <c r="A80" s="67" t="s">
        <v>227</v>
      </c>
      <c r="B80" s="54">
        <v>0.18099999999999999</v>
      </c>
    </row>
    <row r="81" spans="1:2" x14ac:dyDescent="0.2">
      <c r="A81" s="67" t="s">
        <v>16</v>
      </c>
      <c r="B81" s="54">
        <v>0.53200000000000003</v>
      </c>
    </row>
    <row r="82" spans="1:2" x14ac:dyDescent="0.2">
      <c r="A82" s="67" t="s">
        <v>17</v>
      </c>
      <c r="B82" s="54">
        <v>0.42199999999999999</v>
      </c>
    </row>
    <row r="83" spans="1:2" x14ac:dyDescent="0.2">
      <c r="A83" s="67" t="s">
        <v>160</v>
      </c>
      <c r="B83" s="54">
        <v>0.48499999999999999</v>
      </c>
    </row>
    <row r="84" spans="1:2" x14ac:dyDescent="0.2">
      <c r="A84" s="67" t="s">
        <v>19</v>
      </c>
      <c r="B84" s="54">
        <v>0.48</v>
      </c>
    </row>
    <row r="85" spans="1:2" x14ac:dyDescent="0.2">
      <c r="A85" s="67" t="s">
        <v>237</v>
      </c>
      <c r="B85" s="54">
        <v>3.1E-2</v>
      </c>
    </row>
    <row r="86" spans="1:2" x14ac:dyDescent="0.2">
      <c r="A86" s="67" t="s">
        <v>238</v>
      </c>
      <c r="B86" s="54">
        <v>0.24199999999999999</v>
      </c>
    </row>
    <row r="87" spans="1:2" x14ac:dyDescent="0.2">
      <c r="A87" s="67" t="s">
        <v>18</v>
      </c>
      <c r="B87" s="54">
        <v>1E-3</v>
      </c>
    </row>
    <row r="88" spans="1:2" x14ac:dyDescent="0.2">
      <c r="A88" s="66" t="s">
        <v>3</v>
      </c>
      <c r="B88" s="54">
        <v>0.42116666666666669</v>
      </c>
    </row>
    <row r="89" spans="1:2" x14ac:dyDescent="0.2">
      <c r="A89" s="67" t="s">
        <v>39</v>
      </c>
      <c r="B89" s="54">
        <v>0.57199999999999995</v>
      </c>
    </row>
    <row r="90" spans="1:2" x14ac:dyDescent="0.2">
      <c r="A90" s="67" t="s">
        <v>5</v>
      </c>
      <c r="B90" s="54">
        <v>0.41899999999999998</v>
      </c>
    </row>
    <row r="91" spans="1:2" x14ac:dyDescent="0.2">
      <c r="A91" s="67" t="s">
        <v>40</v>
      </c>
      <c r="B91" s="54">
        <v>0.78800000000000003</v>
      </c>
    </row>
    <row r="92" spans="1:2" x14ac:dyDescent="0.2">
      <c r="A92" s="67" t="s">
        <v>229</v>
      </c>
      <c r="B92" s="54">
        <v>0.108</v>
      </c>
    </row>
    <row r="93" spans="1:2" x14ac:dyDescent="0.2">
      <c r="A93" s="67" t="s">
        <v>7</v>
      </c>
      <c r="B93" s="54">
        <v>1E-3</v>
      </c>
    </row>
    <row r="94" spans="1:2" x14ac:dyDescent="0.2">
      <c r="A94" s="67" t="s">
        <v>228</v>
      </c>
      <c r="B94" s="54">
        <v>0.63900000000000001</v>
      </c>
    </row>
    <row r="95" spans="1:2" x14ac:dyDescent="0.2">
      <c r="A95" s="66" t="s">
        <v>10</v>
      </c>
      <c r="B95" s="54">
        <v>0.57260000000000011</v>
      </c>
    </row>
    <row r="96" spans="1:2" x14ac:dyDescent="0.2">
      <c r="A96" s="67" t="s">
        <v>42</v>
      </c>
      <c r="B96" s="54">
        <v>0.92900000000000005</v>
      </c>
    </row>
    <row r="97" spans="1:2" x14ac:dyDescent="0.2">
      <c r="A97" s="67" t="s">
        <v>230</v>
      </c>
      <c r="B97" s="54">
        <v>0.28799999999999998</v>
      </c>
    </row>
    <row r="98" spans="1:2" x14ac:dyDescent="0.2">
      <c r="A98" s="67" t="s">
        <v>234</v>
      </c>
      <c r="B98" s="54">
        <v>0.22900000000000001</v>
      </c>
    </row>
    <row r="99" spans="1:2" x14ac:dyDescent="0.2">
      <c r="A99" s="67" t="s">
        <v>12</v>
      </c>
      <c r="B99" s="54">
        <v>0.88500000000000001</v>
      </c>
    </row>
    <row r="100" spans="1:2" x14ac:dyDescent="0.2">
      <c r="A100" s="67" t="s">
        <v>231</v>
      </c>
      <c r="B100" s="54">
        <v>0.53200000000000003</v>
      </c>
    </row>
    <row r="101" spans="1:2" x14ac:dyDescent="0.2">
      <c r="A101" s="53" t="s">
        <v>57</v>
      </c>
      <c r="B101" s="54">
        <v>0.42999999999999994</v>
      </c>
    </row>
    <row r="102" spans="1:2" x14ac:dyDescent="0.2">
      <c r="A102" s="66" t="s">
        <v>15</v>
      </c>
      <c r="B102" s="54">
        <v>0.36840000000000001</v>
      </c>
    </row>
    <row r="103" spans="1:2" x14ac:dyDescent="0.2">
      <c r="A103" s="67" t="s">
        <v>227</v>
      </c>
      <c r="B103" s="54">
        <v>0.14199999999999999</v>
      </c>
    </row>
    <row r="104" spans="1:2" x14ac:dyDescent="0.2">
      <c r="A104" s="67" t="s">
        <v>16</v>
      </c>
      <c r="B104" s="54">
        <v>0.6</v>
      </c>
    </row>
    <row r="105" spans="1:2" x14ac:dyDescent="0.2">
      <c r="A105" s="67" t="s">
        <v>17</v>
      </c>
      <c r="B105" s="54">
        <v>0.80600000000000005</v>
      </c>
    </row>
    <row r="106" spans="1:2" x14ac:dyDescent="0.2">
      <c r="A106" s="67" t="s">
        <v>242</v>
      </c>
      <c r="B106" s="54">
        <v>0.157</v>
      </c>
    </row>
    <row r="107" spans="1:2" x14ac:dyDescent="0.2">
      <c r="A107" s="67" t="s">
        <v>73</v>
      </c>
      <c r="B107" s="54">
        <v>0.13700000000000001</v>
      </c>
    </row>
    <row r="108" spans="1:2" x14ac:dyDescent="0.2">
      <c r="A108" s="66" t="s">
        <v>3</v>
      </c>
      <c r="B108" s="54">
        <v>0.50700000000000001</v>
      </c>
    </row>
    <row r="109" spans="1:2" x14ac:dyDescent="0.2">
      <c r="A109" s="67" t="s">
        <v>39</v>
      </c>
      <c r="B109" s="54">
        <v>0.73899999999999999</v>
      </c>
    </row>
    <row r="110" spans="1:2" x14ac:dyDescent="0.2">
      <c r="A110" s="67" t="s">
        <v>5</v>
      </c>
      <c r="B110" s="54">
        <v>0.45200000000000001</v>
      </c>
    </row>
    <row r="111" spans="1:2" x14ac:dyDescent="0.2">
      <c r="A111" s="67" t="s">
        <v>229</v>
      </c>
      <c r="B111" s="54">
        <v>0.16700000000000001</v>
      </c>
    </row>
    <row r="112" spans="1:2" x14ac:dyDescent="0.2">
      <c r="A112" s="67" t="s">
        <v>228</v>
      </c>
      <c r="B112" s="54">
        <v>0.67</v>
      </c>
    </row>
    <row r="113" spans="1:2" x14ac:dyDescent="0.2">
      <c r="A113" s="66" t="s">
        <v>10</v>
      </c>
      <c r="B113" s="54">
        <v>0.43</v>
      </c>
    </row>
    <row r="114" spans="1:2" x14ac:dyDescent="0.2">
      <c r="A114" s="67" t="s">
        <v>230</v>
      </c>
      <c r="B114" s="54">
        <v>0.27700000000000002</v>
      </c>
    </row>
    <row r="115" spans="1:2" x14ac:dyDescent="0.2">
      <c r="A115" s="67" t="s">
        <v>12</v>
      </c>
      <c r="B115" s="54">
        <v>0.82899999999999996</v>
      </c>
    </row>
    <row r="116" spans="1:2" x14ac:dyDescent="0.2">
      <c r="A116" s="67" t="s">
        <v>231</v>
      </c>
      <c r="B116" s="54">
        <v>0.51800000000000002</v>
      </c>
    </row>
    <row r="117" spans="1:2" x14ac:dyDescent="0.2">
      <c r="A117" s="67" t="s">
        <v>228</v>
      </c>
      <c r="B117" s="54">
        <v>9.6000000000000002E-2</v>
      </c>
    </row>
    <row r="118" spans="1:2" x14ac:dyDescent="0.2">
      <c r="A118" s="53" t="s">
        <v>222</v>
      </c>
      <c r="B118" s="54">
        <v>0.37138095238095242</v>
      </c>
    </row>
    <row r="119" spans="1:2" x14ac:dyDescent="0.2">
      <c r="A119" s="66" t="s">
        <v>15</v>
      </c>
      <c r="B119" s="54">
        <v>0.33575000000000005</v>
      </c>
    </row>
    <row r="120" spans="1:2" x14ac:dyDescent="0.2">
      <c r="A120" s="67" t="s">
        <v>16</v>
      </c>
      <c r="B120" s="54">
        <v>0.48</v>
      </c>
    </row>
    <row r="121" spans="1:2" x14ac:dyDescent="0.2">
      <c r="A121" s="67" t="s">
        <v>17</v>
      </c>
      <c r="B121" s="54">
        <v>0.63900000000000001</v>
      </c>
    </row>
    <row r="122" spans="1:2" x14ac:dyDescent="0.2">
      <c r="A122" s="67" t="s">
        <v>232</v>
      </c>
      <c r="B122" s="54">
        <v>0.29599999999999999</v>
      </c>
    </row>
    <row r="123" spans="1:2" x14ac:dyDescent="0.2">
      <c r="A123" s="67" t="s">
        <v>160</v>
      </c>
      <c r="B123" s="54">
        <v>0.46</v>
      </c>
    </row>
    <row r="124" spans="1:2" x14ac:dyDescent="0.2">
      <c r="A124" s="67" t="s">
        <v>19</v>
      </c>
      <c r="B124" s="54">
        <v>0.47499999999999998</v>
      </c>
    </row>
    <row r="125" spans="1:2" x14ac:dyDescent="0.2">
      <c r="A125" s="67" t="s">
        <v>242</v>
      </c>
      <c r="B125" s="54">
        <v>6.3E-2</v>
      </c>
    </row>
    <row r="126" spans="1:2" x14ac:dyDescent="0.2">
      <c r="A126" s="67" t="s">
        <v>238</v>
      </c>
      <c r="B126" s="54">
        <v>0.26500000000000001</v>
      </c>
    </row>
    <row r="127" spans="1:2" x14ac:dyDescent="0.2">
      <c r="A127" s="67" t="s">
        <v>18</v>
      </c>
      <c r="B127" s="54">
        <v>8.0000000000000002E-3</v>
      </c>
    </row>
    <row r="128" spans="1:2" x14ac:dyDescent="0.2">
      <c r="A128" s="66" t="s">
        <v>3</v>
      </c>
      <c r="B128" s="54">
        <v>0.36828571428571427</v>
      </c>
    </row>
    <row r="129" spans="1:2" x14ac:dyDescent="0.2">
      <c r="A129" s="67" t="s">
        <v>39</v>
      </c>
      <c r="B129" s="54">
        <v>0.51800000000000002</v>
      </c>
    </row>
    <row r="130" spans="1:2" x14ac:dyDescent="0.2">
      <c r="A130" s="67" t="s">
        <v>5</v>
      </c>
      <c r="B130" s="54">
        <v>0.41899999999999998</v>
      </c>
    </row>
    <row r="131" spans="1:2" x14ac:dyDescent="0.2">
      <c r="A131" s="67" t="s">
        <v>40</v>
      </c>
      <c r="B131" s="54">
        <v>0.65900000000000003</v>
      </c>
    </row>
    <row r="132" spans="1:2" x14ac:dyDescent="0.2">
      <c r="A132" s="67" t="s">
        <v>229</v>
      </c>
      <c r="B132" s="54">
        <v>3.1E-2</v>
      </c>
    </row>
    <row r="133" spans="1:2" x14ac:dyDescent="0.2">
      <c r="A133" s="67" t="s">
        <v>7</v>
      </c>
      <c r="B133" s="54">
        <v>1.7999999999999999E-2</v>
      </c>
    </row>
    <row r="134" spans="1:2" x14ac:dyDescent="0.2">
      <c r="A134" s="67" t="s">
        <v>61</v>
      </c>
      <c r="B134" s="54">
        <v>0.32700000000000001</v>
      </c>
    </row>
    <row r="135" spans="1:2" x14ac:dyDescent="0.2">
      <c r="A135" s="67" t="s">
        <v>228</v>
      </c>
      <c r="B135" s="54">
        <v>0.60599999999999998</v>
      </c>
    </row>
    <row r="136" spans="1:2" x14ac:dyDescent="0.2">
      <c r="A136" s="66" t="s">
        <v>10</v>
      </c>
      <c r="B136" s="54">
        <v>0.42249999999999993</v>
      </c>
    </row>
    <row r="137" spans="1:2" x14ac:dyDescent="0.2">
      <c r="A137" s="67" t="s">
        <v>42</v>
      </c>
      <c r="B137" s="54">
        <v>0.80600000000000005</v>
      </c>
    </row>
    <row r="138" spans="1:2" x14ac:dyDescent="0.2">
      <c r="A138" s="67" t="s">
        <v>230</v>
      </c>
      <c r="B138" s="54">
        <v>0.18099999999999999</v>
      </c>
    </row>
    <row r="139" spans="1:2" x14ac:dyDescent="0.2">
      <c r="A139" s="67" t="s">
        <v>234</v>
      </c>
      <c r="B139" s="54">
        <v>0.17</v>
      </c>
    </row>
    <row r="140" spans="1:2" x14ac:dyDescent="0.2">
      <c r="A140" s="67" t="s">
        <v>242</v>
      </c>
      <c r="B140" s="54">
        <v>8.0000000000000002E-3</v>
      </c>
    </row>
    <row r="141" spans="1:2" x14ac:dyDescent="0.2">
      <c r="A141" s="67" t="s">
        <v>12</v>
      </c>
      <c r="B141" s="54">
        <v>0.88500000000000001</v>
      </c>
    </row>
    <row r="142" spans="1:2" x14ac:dyDescent="0.2">
      <c r="A142" s="67" t="s">
        <v>231</v>
      </c>
      <c r="B142" s="54">
        <v>0.48499999999999999</v>
      </c>
    </row>
    <row r="143" spans="1:2" x14ac:dyDescent="0.2">
      <c r="A143" s="53" t="s">
        <v>223</v>
      </c>
      <c r="B143" s="54">
        <v>0.69014285714285717</v>
      </c>
    </row>
    <row r="144" spans="1:2" x14ac:dyDescent="0.2">
      <c r="A144" s="66" t="s">
        <v>15</v>
      </c>
      <c r="B144" s="54">
        <v>0.63319999999999999</v>
      </c>
    </row>
    <row r="145" spans="1:2" x14ac:dyDescent="0.2">
      <c r="A145" s="67" t="s">
        <v>16</v>
      </c>
      <c r="B145" s="54">
        <v>0.94</v>
      </c>
    </row>
    <row r="146" spans="1:2" x14ac:dyDescent="0.2">
      <c r="A146" s="67" t="s">
        <v>17</v>
      </c>
      <c r="B146" s="54">
        <v>0.97799999999999998</v>
      </c>
    </row>
    <row r="147" spans="1:2" x14ac:dyDescent="0.2">
      <c r="A147" s="67" t="s">
        <v>232</v>
      </c>
      <c r="B147" s="54">
        <v>0.40600000000000003</v>
      </c>
    </row>
    <row r="148" spans="1:2" x14ac:dyDescent="0.2">
      <c r="A148" s="67" t="s">
        <v>19</v>
      </c>
      <c r="B148" s="54">
        <v>0.78800000000000003</v>
      </c>
    </row>
    <row r="149" spans="1:2" x14ac:dyDescent="0.2">
      <c r="A149" s="67" t="s">
        <v>18</v>
      </c>
      <c r="B149" s="54">
        <v>5.3999999999999999E-2</v>
      </c>
    </row>
    <row r="150" spans="1:2" x14ac:dyDescent="0.2">
      <c r="A150" s="66" t="s">
        <v>3</v>
      </c>
      <c r="B150" s="54">
        <v>0.68079999999999996</v>
      </c>
    </row>
    <row r="151" spans="1:2" x14ac:dyDescent="0.2">
      <c r="A151" s="67" t="s">
        <v>39</v>
      </c>
      <c r="B151" s="54">
        <v>0.79500000000000004</v>
      </c>
    </row>
    <row r="152" spans="1:2" x14ac:dyDescent="0.2">
      <c r="A152" s="67" t="s">
        <v>5</v>
      </c>
      <c r="B152" s="54">
        <v>0.79500000000000004</v>
      </c>
    </row>
    <row r="153" spans="1:2" x14ac:dyDescent="0.2">
      <c r="A153" s="67" t="s">
        <v>40</v>
      </c>
      <c r="B153" s="54">
        <v>0.84499999999999997</v>
      </c>
    </row>
    <row r="154" spans="1:2" x14ac:dyDescent="0.2">
      <c r="A154" s="67" t="s">
        <v>7</v>
      </c>
      <c r="B154" s="54">
        <v>0.04</v>
      </c>
    </row>
    <row r="155" spans="1:2" x14ac:dyDescent="0.2">
      <c r="A155" s="67" t="s">
        <v>228</v>
      </c>
      <c r="B155" s="54">
        <v>0.92900000000000005</v>
      </c>
    </row>
    <row r="156" spans="1:2" x14ac:dyDescent="0.2">
      <c r="A156" s="66" t="s">
        <v>10</v>
      </c>
      <c r="B156" s="54">
        <v>0.77300000000000002</v>
      </c>
    </row>
    <row r="157" spans="1:2" x14ac:dyDescent="0.2">
      <c r="A157" s="67" t="s">
        <v>42</v>
      </c>
      <c r="B157" s="54">
        <v>0.995</v>
      </c>
    </row>
    <row r="158" spans="1:2" x14ac:dyDescent="0.2">
      <c r="A158" s="67" t="s">
        <v>230</v>
      </c>
      <c r="B158" s="54">
        <v>0.41599999999999998</v>
      </c>
    </row>
    <row r="159" spans="1:2" x14ac:dyDescent="0.2">
      <c r="A159" s="67" t="s">
        <v>12</v>
      </c>
      <c r="B159" s="54">
        <v>0.98799999999999999</v>
      </c>
    </row>
    <row r="160" spans="1:2" x14ac:dyDescent="0.2">
      <c r="A160" s="67" t="s">
        <v>231</v>
      </c>
      <c r="B160" s="54">
        <v>0.69299999999999995</v>
      </c>
    </row>
    <row r="161" spans="1:2" x14ac:dyDescent="0.2">
      <c r="A161" s="53" t="s">
        <v>50</v>
      </c>
      <c r="B161" s="54">
        <v>0.50758823529411767</v>
      </c>
    </row>
    <row r="162" spans="1:2" x14ac:dyDescent="0.2">
      <c r="A162" s="66" t="s">
        <v>15</v>
      </c>
      <c r="B162" s="54">
        <v>0.52700000000000002</v>
      </c>
    </row>
    <row r="163" spans="1:2" x14ac:dyDescent="0.2">
      <c r="A163" s="67" t="s">
        <v>16</v>
      </c>
      <c r="B163" s="54">
        <v>0.72399999999999998</v>
      </c>
    </row>
    <row r="164" spans="1:2" x14ac:dyDescent="0.2">
      <c r="A164" s="67" t="s">
        <v>17</v>
      </c>
      <c r="B164" s="54">
        <v>0.94399999999999995</v>
      </c>
    </row>
    <row r="165" spans="1:2" x14ac:dyDescent="0.2">
      <c r="A165" s="67" t="s">
        <v>19</v>
      </c>
      <c r="B165" s="54">
        <v>0.432</v>
      </c>
    </row>
    <row r="166" spans="1:2" x14ac:dyDescent="0.2">
      <c r="A166" s="67" t="s">
        <v>18</v>
      </c>
      <c r="B166" s="54">
        <v>8.0000000000000002E-3</v>
      </c>
    </row>
    <row r="167" spans="1:2" x14ac:dyDescent="0.2">
      <c r="A167" s="66" t="s">
        <v>3</v>
      </c>
      <c r="B167" s="54">
        <v>0.51957142857142846</v>
      </c>
    </row>
    <row r="168" spans="1:2" x14ac:dyDescent="0.2">
      <c r="A168" s="67" t="s">
        <v>39</v>
      </c>
      <c r="B168" s="54">
        <v>0.77200000000000002</v>
      </c>
    </row>
    <row r="169" spans="1:2" x14ac:dyDescent="0.2">
      <c r="A169" s="67" t="s">
        <v>5</v>
      </c>
      <c r="B169" s="54">
        <v>0.59</v>
      </c>
    </row>
    <row r="170" spans="1:2" x14ac:dyDescent="0.2">
      <c r="A170" s="67" t="s">
        <v>40</v>
      </c>
      <c r="B170" s="54">
        <v>0.90100000000000002</v>
      </c>
    </row>
    <row r="171" spans="1:2" x14ac:dyDescent="0.2">
      <c r="A171" s="67" t="s">
        <v>229</v>
      </c>
      <c r="B171" s="54">
        <v>5.3999999999999999E-2</v>
      </c>
    </row>
    <row r="172" spans="1:2" x14ac:dyDescent="0.2">
      <c r="A172" s="67" t="s">
        <v>7</v>
      </c>
      <c r="B172" s="54">
        <v>0.218</v>
      </c>
    </row>
    <row r="173" spans="1:2" x14ac:dyDescent="0.2">
      <c r="A173" s="67" t="s">
        <v>61</v>
      </c>
      <c r="B173" s="54">
        <v>0.29599999999999999</v>
      </c>
    </row>
    <row r="174" spans="1:2" x14ac:dyDescent="0.2">
      <c r="A174" s="67" t="s">
        <v>228</v>
      </c>
      <c r="B174" s="54">
        <v>0.80600000000000005</v>
      </c>
    </row>
    <row r="175" spans="1:2" x14ac:dyDescent="0.2">
      <c r="A175" s="66" t="s">
        <v>10</v>
      </c>
      <c r="B175" s="54">
        <v>0.48066666666666663</v>
      </c>
    </row>
    <row r="176" spans="1:2" x14ac:dyDescent="0.2">
      <c r="A176" s="67" t="s">
        <v>42</v>
      </c>
      <c r="B176" s="54">
        <v>0.873</v>
      </c>
    </row>
    <row r="177" spans="1:2" x14ac:dyDescent="0.2">
      <c r="A177" s="67" t="s">
        <v>230</v>
      </c>
      <c r="B177" s="54">
        <v>0.254</v>
      </c>
    </row>
    <row r="178" spans="1:2" x14ac:dyDescent="0.2">
      <c r="A178" s="67" t="s">
        <v>242</v>
      </c>
      <c r="B178" s="54">
        <v>0.04</v>
      </c>
    </row>
    <row r="179" spans="1:2" x14ac:dyDescent="0.2">
      <c r="A179" s="67" t="s">
        <v>12</v>
      </c>
      <c r="B179" s="54">
        <v>0.97799999999999998</v>
      </c>
    </row>
    <row r="180" spans="1:2" x14ac:dyDescent="0.2">
      <c r="A180" s="67" t="s">
        <v>231</v>
      </c>
      <c r="B180" s="54">
        <v>0.54400000000000004</v>
      </c>
    </row>
    <row r="181" spans="1:2" x14ac:dyDescent="0.2">
      <c r="A181" s="67" t="s">
        <v>228</v>
      </c>
      <c r="B181" s="54">
        <v>0.19500000000000001</v>
      </c>
    </row>
    <row r="182" spans="1:2" x14ac:dyDescent="0.2">
      <c r="A182" s="53" t="s">
        <v>226</v>
      </c>
      <c r="B182" s="54">
        <v>0.37138095238095242</v>
      </c>
    </row>
    <row r="183" spans="1:2" x14ac:dyDescent="0.2">
      <c r="A183" s="66" t="s">
        <v>15</v>
      </c>
      <c r="B183" s="54">
        <v>0.33575000000000005</v>
      </c>
    </row>
    <row r="184" spans="1:2" x14ac:dyDescent="0.2">
      <c r="A184" s="67" t="s">
        <v>16</v>
      </c>
      <c r="B184" s="54">
        <v>0.48</v>
      </c>
    </row>
    <row r="185" spans="1:2" x14ac:dyDescent="0.2">
      <c r="A185" s="67" t="s">
        <v>17</v>
      </c>
      <c r="B185" s="54">
        <v>0.63900000000000001</v>
      </c>
    </row>
    <row r="186" spans="1:2" x14ac:dyDescent="0.2">
      <c r="A186" s="67" t="s">
        <v>232</v>
      </c>
      <c r="B186" s="54">
        <v>0.29599999999999999</v>
      </c>
    </row>
    <row r="187" spans="1:2" x14ac:dyDescent="0.2">
      <c r="A187" s="67" t="s">
        <v>160</v>
      </c>
      <c r="B187" s="54">
        <v>0.46</v>
      </c>
    </row>
    <row r="188" spans="1:2" x14ac:dyDescent="0.2">
      <c r="A188" s="67" t="s">
        <v>19</v>
      </c>
      <c r="B188" s="54">
        <v>0.47499999999999998</v>
      </c>
    </row>
    <row r="189" spans="1:2" x14ac:dyDescent="0.2">
      <c r="A189" s="67" t="s">
        <v>242</v>
      </c>
      <c r="B189" s="54">
        <v>6.3E-2</v>
      </c>
    </row>
    <row r="190" spans="1:2" x14ac:dyDescent="0.2">
      <c r="A190" s="67" t="s">
        <v>238</v>
      </c>
      <c r="B190" s="54">
        <v>0.26500000000000001</v>
      </c>
    </row>
    <row r="191" spans="1:2" x14ac:dyDescent="0.2">
      <c r="A191" s="67" t="s">
        <v>18</v>
      </c>
      <c r="B191" s="54">
        <v>8.0000000000000002E-3</v>
      </c>
    </row>
    <row r="192" spans="1:2" x14ac:dyDescent="0.2">
      <c r="A192" s="66" t="s">
        <v>3</v>
      </c>
      <c r="B192" s="54">
        <v>0.36828571428571427</v>
      </c>
    </row>
    <row r="193" spans="1:2" x14ac:dyDescent="0.2">
      <c r="A193" s="67" t="s">
        <v>39</v>
      </c>
      <c r="B193" s="54">
        <v>0.51800000000000002</v>
      </c>
    </row>
    <row r="194" spans="1:2" x14ac:dyDescent="0.2">
      <c r="A194" s="67" t="s">
        <v>5</v>
      </c>
      <c r="B194" s="54">
        <v>0.41899999999999998</v>
      </c>
    </row>
    <row r="195" spans="1:2" x14ac:dyDescent="0.2">
      <c r="A195" s="67" t="s">
        <v>40</v>
      </c>
      <c r="B195" s="54">
        <v>0.65900000000000003</v>
      </c>
    </row>
    <row r="196" spans="1:2" x14ac:dyDescent="0.2">
      <c r="A196" s="67" t="s">
        <v>229</v>
      </c>
      <c r="B196" s="54">
        <v>3.1E-2</v>
      </c>
    </row>
    <row r="197" spans="1:2" x14ac:dyDescent="0.2">
      <c r="A197" s="67" t="s">
        <v>7</v>
      </c>
      <c r="B197" s="54">
        <v>1.7999999999999999E-2</v>
      </c>
    </row>
    <row r="198" spans="1:2" x14ac:dyDescent="0.2">
      <c r="A198" s="67" t="s">
        <v>61</v>
      </c>
      <c r="B198" s="54">
        <v>0.32700000000000001</v>
      </c>
    </row>
    <row r="199" spans="1:2" x14ac:dyDescent="0.2">
      <c r="A199" s="67" t="s">
        <v>228</v>
      </c>
      <c r="B199" s="54">
        <v>0.60599999999999998</v>
      </c>
    </row>
    <row r="200" spans="1:2" x14ac:dyDescent="0.2">
      <c r="A200" s="66" t="s">
        <v>10</v>
      </c>
      <c r="B200" s="54">
        <v>0.42249999999999993</v>
      </c>
    </row>
    <row r="201" spans="1:2" x14ac:dyDescent="0.2">
      <c r="A201" s="67" t="s">
        <v>42</v>
      </c>
      <c r="B201" s="54">
        <v>0.80600000000000005</v>
      </c>
    </row>
    <row r="202" spans="1:2" x14ac:dyDescent="0.2">
      <c r="A202" s="67" t="s">
        <v>230</v>
      </c>
      <c r="B202" s="54">
        <v>0.18099999999999999</v>
      </c>
    </row>
    <row r="203" spans="1:2" x14ac:dyDescent="0.2">
      <c r="A203" s="67" t="s">
        <v>234</v>
      </c>
      <c r="B203" s="54">
        <v>0.17</v>
      </c>
    </row>
    <row r="204" spans="1:2" x14ac:dyDescent="0.2">
      <c r="A204" s="67" t="s">
        <v>242</v>
      </c>
      <c r="B204" s="54">
        <v>8.0000000000000002E-3</v>
      </c>
    </row>
    <row r="205" spans="1:2" x14ac:dyDescent="0.2">
      <c r="A205" s="67" t="s">
        <v>12</v>
      </c>
      <c r="B205" s="54">
        <v>0.88500000000000001</v>
      </c>
    </row>
    <row r="206" spans="1:2" x14ac:dyDescent="0.2">
      <c r="A206" s="67" t="s">
        <v>231</v>
      </c>
      <c r="B206" s="54">
        <v>0.48499999999999999</v>
      </c>
    </row>
    <row r="207" spans="1:2" x14ac:dyDescent="0.2">
      <c r="A207" s="53" t="s">
        <v>192</v>
      </c>
      <c r="B207" s="54">
        <v>0.56361111111111106</v>
      </c>
    </row>
    <row r="208" spans="1:2" x14ac:dyDescent="0.2">
      <c r="A208" s="66" t="s">
        <v>15</v>
      </c>
      <c r="B208" s="54">
        <v>0.58579999999999999</v>
      </c>
    </row>
    <row r="209" spans="1:2" x14ac:dyDescent="0.2">
      <c r="A209" s="67" t="s">
        <v>16</v>
      </c>
      <c r="B209" s="54">
        <v>0.65900000000000003</v>
      </c>
    </row>
    <row r="210" spans="1:2" x14ac:dyDescent="0.2">
      <c r="A210" s="67" t="s">
        <v>17</v>
      </c>
      <c r="B210" s="54">
        <v>0.86199999999999999</v>
      </c>
    </row>
    <row r="211" spans="1:2" x14ac:dyDescent="0.2">
      <c r="A211" s="67" t="s">
        <v>232</v>
      </c>
      <c r="B211" s="54">
        <v>0.432</v>
      </c>
    </row>
    <row r="212" spans="1:2" x14ac:dyDescent="0.2">
      <c r="A212" s="67" t="s">
        <v>19</v>
      </c>
      <c r="B212" s="54">
        <v>0.54400000000000004</v>
      </c>
    </row>
    <row r="213" spans="1:2" x14ac:dyDescent="0.2">
      <c r="A213" s="67" t="s">
        <v>238</v>
      </c>
      <c r="B213" s="54">
        <v>0.432</v>
      </c>
    </row>
    <row r="214" spans="1:2" x14ac:dyDescent="0.2">
      <c r="A214" s="66" t="s">
        <v>3</v>
      </c>
      <c r="B214" s="54">
        <v>0.51400000000000001</v>
      </c>
    </row>
    <row r="215" spans="1:2" x14ac:dyDescent="0.2">
      <c r="A215" s="67" t="s">
        <v>39</v>
      </c>
      <c r="B215" s="54">
        <v>0.73899999999999999</v>
      </c>
    </row>
    <row r="216" spans="1:2" x14ac:dyDescent="0.2">
      <c r="A216" s="67" t="s">
        <v>5</v>
      </c>
      <c r="B216" s="54">
        <v>0.51100000000000001</v>
      </c>
    </row>
    <row r="217" spans="1:2" x14ac:dyDescent="0.2">
      <c r="A217" s="67" t="s">
        <v>40</v>
      </c>
      <c r="B217" s="54">
        <v>0.76500000000000001</v>
      </c>
    </row>
    <row r="218" spans="1:2" x14ac:dyDescent="0.2">
      <c r="A218" s="67" t="s">
        <v>229</v>
      </c>
      <c r="B218" s="54">
        <v>0.24199999999999999</v>
      </c>
    </row>
    <row r="219" spans="1:2" x14ac:dyDescent="0.2">
      <c r="A219" s="67" t="s">
        <v>7</v>
      </c>
      <c r="B219" s="54">
        <v>0.08</v>
      </c>
    </row>
    <row r="220" spans="1:2" x14ac:dyDescent="0.2">
      <c r="A220" s="67" t="s">
        <v>61</v>
      </c>
      <c r="B220" s="54">
        <v>0.38800000000000001</v>
      </c>
    </row>
    <row r="221" spans="1:2" x14ac:dyDescent="0.2">
      <c r="A221" s="67" t="s">
        <v>228</v>
      </c>
      <c r="B221" s="54">
        <v>0.873</v>
      </c>
    </row>
    <row r="222" spans="1:2" x14ac:dyDescent="0.2">
      <c r="A222" s="66" t="s">
        <v>10</v>
      </c>
      <c r="B222" s="54">
        <v>0.60300000000000009</v>
      </c>
    </row>
    <row r="223" spans="1:2" x14ac:dyDescent="0.2">
      <c r="A223" s="67" t="s">
        <v>42</v>
      </c>
      <c r="B223" s="54">
        <v>0.97499999999999998</v>
      </c>
    </row>
    <row r="224" spans="1:2" x14ac:dyDescent="0.2">
      <c r="A224" s="67" t="s">
        <v>243</v>
      </c>
      <c r="B224" s="54">
        <v>0.27500000000000002</v>
      </c>
    </row>
    <row r="225" spans="1:2" x14ac:dyDescent="0.2">
      <c r="A225" s="67" t="s">
        <v>230</v>
      </c>
      <c r="B225" s="54">
        <v>0.33700000000000002</v>
      </c>
    </row>
    <row r="226" spans="1:2" x14ac:dyDescent="0.2">
      <c r="A226" s="67" t="s">
        <v>234</v>
      </c>
      <c r="B226" s="54">
        <v>0.33700000000000002</v>
      </c>
    </row>
    <row r="227" spans="1:2" x14ac:dyDescent="0.2">
      <c r="A227" s="67" t="s">
        <v>12</v>
      </c>
      <c r="B227" s="54">
        <v>0.97</v>
      </c>
    </row>
    <row r="228" spans="1:2" x14ac:dyDescent="0.2">
      <c r="A228" s="67" t="s">
        <v>231</v>
      </c>
      <c r="B228" s="54">
        <v>0.72399999999999998</v>
      </c>
    </row>
    <row r="229" spans="1:2" x14ac:dyDescent="0.2">
      <c r="A229" s="53" t="s">
        <v>153</v>
      </c>
      <c r="B229" s="54">
        <v>0.50043750000000009</v>
      </c>
    </row>
    <row r="230" spans="1:2" x14ac:dyDescent="0.2">
      <c r="A230" s="66" t="s">
        <v>15</v>
      </c>
      <c r="B230" s="54">
        <v>0.45600000000000002</v>
      </c>
    </row>
    <row r="231" spans="1:2" x14ac:dyDescent="0.2">
      <c r="A231" s="67" t="s">
        <v>241</v>
      </c>
      <c r="B231" s="54">
        <v>0.373</v>
      </c>
    </row>
    <row r="232" spans="1:2" x14ac:dyDescent="0.2">
      <c r="A232" s="67" t="s">
        <v>16</v>
      </c>
      <c r="B232" s="54">
        <v>0.6</v>
      </c>
    </row>
    <row r="233" spans="1:2" x14ac:dyDescent="0.2">
      <c r="A233" s="67" t="s">
        <v>17</v>
      </c>
      <c r="B233" s="54">
        <v>0.86199999999999999</v>
      </c>
    </row>
    <row r="234" spans="1:2" x14ac:dyDescent="0.2">
      <c r="A234" s="67" t="s">
        <v>19</v>
      </c>
      <c r="B234" s="54">
        <v>0.5</v>
      </c>
    </row>
    <row r="235" spans="1:2" x14ac:dyDescent="0.2">
      <c r="A235" s="67" t="s">
        <v>18</v>
      </c>
      <c r="B235" s="54">
        <v>0.20050000000000001</v>
      </c>
    </row>
    <row r="236" spans="1:2" x14ac:dyDescent="0.2">
      <c r="A236" s="66" t="s">
        <v>3</v>
      </c>
      <c r="B236" s="54">
        <v>0.52583333333333326</v>
      </c>
    </row>
    <row r="237" spans="1:2" x14ac:dyDescent="0.2">
      <c r="A237" s="67" t="s">
        <v>39</v>
      </c>
      <c r="B237" s="54">
        <v>0.57199999999999995</v>
      </c>
    </row>
    <row r="238" spans="1:2" x14ac:dyDescent="0.2">
      <c r="A238" s="67" t="s">
        <v>5</v>
      </c>
      <c r="B238" s="54">
        <v>0.51800000000000002</v>
      </c>
    </row>
    <row r="239" spans="1:2" x14ac:dyDescent="0.2">
      <c r="A239" s="67" t="s">
        <v>42</v>
      </c>
      <c r="B239" s="54">
        <v>0.124</v>
      </c>
    </row>
    <row r="240" spans="1:2" x14ac:dyDescent="0.2">
      <c r="A240" s="67" t="s">
        <v>40</v>
      </c>
      <c r="B240" s="54">
        <v>0.91900000000000004</v>
      </c>
    </row>
    <row r="241" spans="1:2" x14ac:dyDescent="0.2">
      <c r="A241" s="67" t="s">
        <v>7</v>
      </c>
      <c r="B241" s="54">
        <v>0.17</v>
      </c>
    </row>
    <row r="242" spans="1:2" x14ac:dyDescent="0.2">
      <c r="A242" s="67" t="s">
        <v>228</v>
      </c>
      <c r="B242" s="54">
        <v>0.85199999999999998</v>
      </c>
    </row>
    <row r="243" spans="1:2" x14ac:dyDescent="0.2">
      <c r="A243" s="66" t="s">
        <v>10</v>
      </c>
      <c r="B243" s="54">
        <v>0.52899999999999991</v>
      </c>
    </row>
    <row r="244" spans="1:2" x14ac:dyDescent="0.2">
      <c r="A244" s="67" t="s">
        <v>173</v>
      </c>
      <c r="B244" s="54">
        <v>0.18099999999999999</v>
      </c>
    </row>
    <row r="245" spans="1:2" x14ac:dyDescent="0.2">
      <c r="A245" s="67" t="s">
        <v>42</v>
      </c>
      <c r="B245" s="54">
        <v>0.85199999999999998</v>
      </c>
    </row>
    <row r="246" spans="1:2" x14ac:dyDescent="0.2">
      <c r="A246" s="67" t="s">
        <v>230</v>
      </c>
      <c r="B246" s="54">
        <v>0.254</v>
      </c>
    </row>
    <row r="247" spans="1:2" x14ac:dyDescent="0.2">
      <c r="A247" s="67" t="s">
        <v>12</v>
      </c>
      <c r="B247" s="54">
        <v>0.82899999999999996</v>
      </c>
    </row>
    <row r="248" spans="1:2" x14ac:dyDescent="0.2">
      <c r="A248" s="53" t="s">
        <v>150</v>
      </c>
      <c r="B248" s="54">
        <v>0.37980000000000003</v>
      </c>
    </row>
    <row r="249" spans="1:2" x14ac:dyDescent="0.2">
      <c r="A249" s="66" t="s">
        <v>15</v>
      </c>
      <c r="B249" s="54">
        <v>0.28666666666666663</v>
      </c>
    </row>
    <row r="250" spans="1:2" x14ac:dyDescent="0.2">
      <c r="A250" s="67" t="s">
        <v>17</v>
      </c>
      <c r="B250" s="54">
        <v>0.55700000000000005</v>
      </c>
    </row>
    <row r="251" spans="1:2" x14ac:dyDescent="0.2">
      <c r="A251" s="67" t="s">
        <v>232</v>
      </c>
      <c r="B251" s="54">
        <v>0.29599999999999999</v>
      </c>
    </row>
    <row r="252" spans="1:2" x14ac:dyDescent="0.2">
      <c r="A252" s="67" t="s">
        <v>19</v>
      </c>
      <c r="B252" s="54">
        <v>0.46</v>
      </c>
    </row>
    <row r="253" spans="1:2" x14ac:dyDescent="0.2">
      <c r="A253" s="67" t="s">
        <v>238</v>
      </c>
      <c r="B253" s="54">
        <v>0.26500000000000001</v>
      </c>
    </row>
    <row r="254" spans="1:2" x14ac:dyDescent="0.2">
      <c r="A254" s="67" t="s">
        <v>18</v>
      </c>
      <c r="B254" s="54">
        <v>7.0999999999999994E-2</v>
      </c>
    </row>
    <row r="255" spans="1:2" x14ac:dyDescent="0.2">
      <c r="A255" s="66" t="s">
        <v>3</v>
      </c>
      <c r="B255" s="54">
        <v>0.51324999999999998</v>
      </c>
    </row>
    <row r="256" spans="1:2" x14ac:dyDescent="0.2">
      <c r="A256" s="67" t="s">
        <v>39</v>
      </c>
      <c r="B256" s="54">
        <v>0.73899999999999999</v>
      </c>
    </row>
    <row r="257" spans="1:2" x14ac:dyDescent="0.2">
      <c r="A257" s="67" t="s">
        <v>5</v>
      </c>
      <c r="B257" s="54">
        <v>0.40600000000000003</v>
      </c>
    </row>
    <row r="258" spans="1:2" x14ac:dyDescent="0.2">
      <c r="A258" s="67" t="s">
        <v>40</v>
      </c>
      <c r="B258" s="54">
        <v>0.6</v>
      </c>
    </row>
    <row r="259" spans="1:2" x14ac:dyDescent="0.2">
      <c r="A259" s="67" t="s">
        <v>61</v>
      </c>
      <c r="B259" s="54">
        <v>0.308</v>
      </c>
    </row>
    <row r="260" spans="1:2" x14ac:dyDescent="0.2">
      <c r="A260" s="66" t="s">
        <v>10</v>
      </c>
      <c r="B260" s="54">
        <v>0.38479999999999998</v>
      </c>
    </row>
    <row r="261" spans="1:2" x14ac:dyDescent="0.2">
      <c r="A261" s="67" t="s">
        <v>173</v>
      </c>
      <c r="B261" s="54">
        <v>9.6000000000000002E-2</v>
      </c>
    </row>
    <row r="262" spans="1:2" x14ac:dyDescent="0.2">
      <c r="A262" s="67" t="s">
        <v>42</v>
      </c>
      <c r="B262" s="54">
        <v>0.73899999999999999</v>
      </c>
    </row>
    <row r="263" spans="1:2" x14ac:dyDescent="0.2">
      <c r="A263" s="67" t="s">
        <v>230</v>
      </c>
      <c r="B263" s="54">
        <v>0.17</v>
      </c>
    </row>
    <row r="264" spans="1:2" x14ac:dyDescent="0.2">
      <c r="A264" s="67" t="s">
        <v>234</v>
      </c>
      <c r="B264" s="54">
        <v>0.19500000000000001</v>
      </c>
    </row>
    <row r="265" spans="1:2" x14ac:dyDescent="0.2">
      <c r="A265" s="67" t="s">
        <v>12</v>
      </c>
      <c r="B265" s="54">
        <v>0.72399999999999998</v>
      </c>
    </row>
    <row r="266" spans="1:2" x14ac:dyDescent="0.2">
      <c r="A266" s="53" t="s">
        <v>101</v>
      </c>
      <c r="B266" s="54">
        <v>0.44852173913043464</v>
      </c>
    </row>
    <row r="267" spans="1:2" x14ac:dyDescent="0.2">
      <c r="A267" s="66" t="s">
        <v>15</v>
      </c>
      <c r="B267" s="54">
        <v>0.43524999999999997</v>
      </c>
    </row>
    <row r="268" spans="1:2" x14ac:dyDescent="0.2">
      <c r="A268" s="67" t="s">
        <v>241</v>
      </c>
      <c r="B268" s="54">
        <v>0.45200000000000001</v>
      </c>
    </row>
    <row r="269" spans="1:2" x14ac:dyDescent="0.2">
      <c r="A269" s="67" t="s">
        <v>16</v>
      </c>
      <c r="B269" s="54">
        <v>0.76500000000000001</v>
      </c>
    </row>
    <row r="270" spans="1:2" x14ac:dyDescent="0.2">
      <c r="A270" s="67" t="s">
        <v>17</v>
      </c>
      <c r="B270" s="54">
        <v>0.92900000000000005</v>
      </c>
    </row>
    <row r="271" spans="1:2" x14ac:dyDescent="0.2">
      <c r="A271" s="67" t="s">
        <v>19</v>
      </c>
      <c r="B271" s="54">
        <v>0.46</v>
      </c>
    </row>
    <row r="272" spans="1:2" x14ac:dyDescent="0.2">
      <c r="A272" s="67" t="s">
        <v>242</v>
      </c>
      <c r="B272" s="54">
        <v>0.22700000000000001</v>
      </c>
    </row>
    <row r="273" spans="1:2" x14ac:dyDescent="0.2">
      <c r="A273" s="67" t="s">
        <v>238</v>
      </c>
      <c r="B273" s="54">
        <v>0.35499999999999998</v>
      </c>
    </row>
    <row r="274" spans="1:2" x14ac:dyDescent="0.2">
      <c r="A274" s="67" t="s">
        <v>18</v>
      </c>
      <c r="B274" s="54">
        <v>0.14700000000000002</v>
      </c>
    </row>
    <row r="275" spans="1:2" x14ac:dyDescent="0.2">
      <c r="A275" s="66" t="s">
        <v>3</v>
      </c>
      <c r="B275" s="54">
        <v>0.45487499999999992</v>
      </c>
    </row>
    <row r="276" spans="1:2" x14ac:dyDescent="0.2">
      <c r="A276" s="67" t="s">
        <v>39</v>
      </c>
      <c r="B276" s="54">
        <v>0.96199999999999997</v>
      </c>
    </row>
    <row r="277" spans="1:2" x14ac:dyDescent="0.2">
      <c r="A277" s="67" t="s">
        <v>5</v>
      </c>
      <c r="B277" s="54">
        <v>0.28000000000000003</v>
      </c>
    </row>
    <row r="278" spans="1:2" x14ac:dyDescent="0.2">
      <c r="A278" s="67" t="s">
        <v>40</v>
      </c>
      <c r="B278" s="54">
        <v>0.82899999999999996</v>
      </c>
    </row>
    <row r="279" spans="1:2" x14ac:dyDescent="0.2">
      <c r="A279" s="67" t="s">
        <v>229</v>
      </c>
      <c r="B279" s="54">
        <v>0.19500000000000001</v>
      </c>
    </row>
    <row r="280" spans="1:2" x14ac:dyDescent="0.2">
      <c r="A280" s="67" t="s">
        <v>7</v>
      </c>
      <c r="B280" s="54">
        <v>0.19500000000000001</v>
      </c>
    </row>
    <row r="281" spans="1:2" x14ac:dyDescent="0.2">
      <c r="A281" s="67" t="s">
        <v>61</v>
      </c>
      <c r="B281" s="54">
        <v>0.308</v>
      </c>
    </row>
    <row r="282" spans="1:2" x14ac:dyDescent="0.2">
      <c r="A282" s="67" t="s">
        <v>228</v>
      </c>
      <c r="B282" s="54">
        <v>0.59</v>
      </c>
    </row>
    <row r="283" spans="1:2" x14ac:dyDescent="0.2">
      <c r="A283" s="66" t="s">
        <v>10</v>
      </c>
      <c r="B283" s="54">
        <v>0.45642857142857146</v>
      </c>
    </row>
    <row r="284" spans="1:2" x14ac:dyDescent="0.2">
      <c r="A284" s="67" t="s">
        <v>173</v>
      </c>
      <c r="B284" s="54">
        <v>0.157</v>
      </c>
    </row>
    <row r="285" spans="1:2" x14ac:dyDescent="0.2">
      <c r="A285" s="67" t="s">
        <v>42</v>
      </c>
      <c r="B285" s="54">
        <v>0.77200000000000002</v>
      </c>
    </row>
    <row r="286" spans="1:2" x14ac:dyDescent="0.2">
      <c r="A286" s="67" t="s">
        <v>230</v>
      </c>
      <c r="B286" s="54">
        <v>0.38600000000000001</v>
      </c>
    </row>
    <row r="287" spans="1:2" x14ac:dyDescent="0.2">
      <c r="A287" s="67" t="s">
        <v>7</v>
      </c>
      <c r="B287" s="54">
        <v>0.16700000000000001</v>
      </c>
    </row>
    <row r="288" spans="1:2" x14ac:dyDescent="0.2">
      <c r="A288" s="67" t="s">
        <v>234</v>
      </c>
      <c r="B288" s="54">
        <v>0.29599999999999999</v>
      </c>
    </row>
    <row r="289" spans="1:2" x14ac:dyDescent="0.2">
      <c r="A289" s="67" t="s">
        <v>12</v>
      </c>
      <c r="B289" s="54">
        <v>0.88500000000000001</v>
      </c>
    </row>
    <row r="290" spans="1:2" x14ac:dyDescent="0.2">
      <c r="A290" s="67" t="s">
        <v>231</v>
      </c>
      <c r="B290" s="54">
        <v>0.53200000000000003</v>
      </c>
    </row>
    <row r="291" spans="1:2" x14ac:dyDescent="0.2">
      <c r="A291" s="53" t="s">
        <v>49</v>
      </c>
      <c r="B291" s="54">
        <v>0.5160769230769231</v>
      </c>
    </row>
    <row r="292" spans="1:2" x14ac:dyDescent="0.2">
      <c r="A292" s="66" t="s">
        <v>15</v>
      </c>
      <c r="B292" s="54">
        <v>0.52974999999999994</v>
      </c>
    </row>
    <row r="293" spans="1:2" x14ac:dyDescent="0.2">
      <c r="A293" s="67" t="s">
        <v>241</v>
      </c>
      <c r="B293" s="54">
        <v>0.33700000000000002</v>
      </c>
    </row>
    <row r="294" spans="1:2" x14ac:dyDescent="0.2">
      <c r="A294" s="67" t="s">
        <v>16</v>
      </c>
      <c r="B294" s="54">
        <v>0.56299999999999994</v>
      </c>
    </row>
    <row r="295" spans="1:2" x14ac:dyDescent="0.2">
      <c r="A295" s="67" t="s">
        <v>17</v>
      </c>
      <c r="B295" s="54">
        <v>0.77200000000000002</v>
      </c>
    </row>
    <row r="296" spans="1:2" x14ac:dyDescent="0.2">
      <c r="A296" s="67" t="s">
        <v>19</v>
      </c>
      <c r="B296" s="54">
        <v>0.44700000000000001</v>
      </c>
    </row>
    <row r="297" spans="1:2" x14ac:dyDescent="0.2">
      <c r="A297" s="66" t="s">
        <v>3</v>
      </c>
      <c r="B297" s="54">
        <v>0.50466666666666671</v>
      </c>
    </row>
    <row r="298" spans="1:2" x14ac:dyDescent="0.2">
      <c r="A298" s="67" t="s">
        <v>39</v>
      </c>
      <c r="B298" s="54">
        <v>0.67</v>
      </c>
    </row>
    <row r="299" spans="1:2" x14ac:dyDescent="0.2">
      <c r="A299" s="67" t="s">
        <v>5</v>
      </c>
      <c r="B299" s="54">
        <v>0.442</v>
      </c>
    </row>
    <row r="300" spans="1:2" x14ac:dyDescent="0.2">
      <c r="A300" s="67" t="s">
        <v>40</v>
      </c>
      <c r="B300" s="54">
        <v>0.86499999999999999</v>
      </c>
    </row>
    <row r="301" spans="1:2" x14ac:dyDescent="0.2">
      <c r="A301" s="67" t="s">
        <v>7</v>
      </c>
      <c r="B301" s="54">
        <v>0.121</v>
      </c>
    </row>
    <row r="302" spans="1:2" x14ac:dyDescent="0.2">
      <c r="A302" s="67" t="s">
        <v>61</v>
      </c>
      <c r="B302" s="54">
        <v>0.373</v>
      </c>
    </row>
    <row r="303" spans="1:2" x14ac:dyDescent="0.2">
      <c r="A303" s="67" t="s">
        <v>228</v>
      </c>
      <c r="B303" s="54">
        <v>0.55700000000000005</v>
      </c>
    </row>
    <row r="304" spans="1:2" x14ac:dyDescent="0.2">
      <c r="A304" s="66" t="s">
        <v>10</v>
      </c>
      <c r="B304" s="54">
        <v>0.52066666666666661</v>
      </c>
    </row>
    <row r="305" spans="1:2" x14ac:dyDescent="0.2">
      <c r="A305" s="67" t="s">
        <v>42</v>
      </c>
      <c r="B305" s="54">
        <v>0.69299999999999995</v>
      </c>
    </row>
    <row r="306" spans="1:2" x14ac:dyDescent="0.2">
      <c r="A306" s="67" t="s">
        <v>230</v>
      </c>
      <c r="B306" s="54">
        <v>0.24199999999999999</v>
      </c>
    </row>
    <row r="307" spans="1:2" x14ac:dyDescent="0.2">
      <c r="A307" s="67" t="s">
        <v>231</v>
      </c>
      <c r="B307" s="54">
        <v>0.627</v>
      </c>
    </row>
    <row r="308" spans="1:2" x14ac:dyDescent="0.2">
      <c r="A308" s="53" t="s">
        <v>102</v>
      </c>
      <c r="B308" s="54">
        <v>0.49005555555555552</v>
      </c>
    </row>
    <row r="309" spans="1:2" x14ac:dyDescent="0.2">
      <c r="A309" s="66" t="s">
        <v>15</v>
      </c>
      <c r="B309" s="54">
        <v>0.387125</v>
      </c>
    </row>
    <row r="310" spans="1:2" x14ac:dyDescent="0.2">
      <c r="A310" s="67" t="s">
        <v>16</v>
      </c>
      <c r="B310" s="54">
        <v>0.6</v>
      </c>
    </row>
    <row r="311" spans="1:2" x14ac:dyDescent="0.2">
      <c r="A311" s="67" t="s">
        <v>17</v>
      </c>
      <c r="B311" s="54">
        <v>0.64900000000000002</v>
      </c>
    </row>
    <row r="312" spans="1:2" x14ac:dyDescent="0.2">
      <c r="A312" s="67" t="s">
        <v>232</v>
      </c>
      <c r="B312" s="54">
        <v>0.25850000000000001</v>
      </c>
    </row>
    <row r="313" spans="1:2" x14ac:dyDescent="0.2">
      <c r="A313" s="67" t="s">
        <v>160</v>
      </c>
      <c r="B313" s="54">
        <v>0.48499999999999999</v>
      </c>
    </row>
    <row r="314" spans="1:2" x14ac:dyDescent="0.2">
      <c r="A314" s="67" t="s">
        <v>19</v>
      </c>
      <c r="B314" s="54">
        <v>0.51800000000000002</v>
      </c>
    </row>
    <row r="315" spans="1:2" x14ac:dyDescent="0.2">
      <c r="A315" s="67" t="s">
        <v>238</v>
      </c>
      <c r="B315" s="54">
        <v>0.28799999999999998</v>
      </c>
    </row>
    <row r="316" spans="1:2" x14ac:dyDescent="0.2">
      <c r="A316" s="67" t="s">
        <v>18</v>
      </c>
      <c r="B316" s="54">
        <v>0.04</v>
      </c>
    </row>
    <row r="317" spans="1:2" x14ac:dyDescent="0.2">
      <c r="A317" s="66" t="s">
        <v>3</v>
      </c>
      <c r="B317" s="54">
        <v>0.64649999999999996</v>
      </c>
    </row>
    <row r="318" spans="1:2" x14ac:dyDescent="0.2">
      <c r="A318" s="67" t="s">
        <v>39</v>
      </c>
      <c r="B318" s="54">
        <v>0.77200000000000002</v>
      </c>
    </row>
    <row r="319" spans="1:2" x14ac:dyDescent="0.2">
      <c r="A319" s="67" t="s">
        <v>5</v>
      </c>
      <c r="B319" s="54">
        <v>0.40600000000000003</v>
      </c>
    </row>
    <row r="320" spans="1:2" x14ac:dyDescent="0.2">
      <c r="A320" s="67" t="s">
        <v>40</v>
      </c>
      <c r="B320" s="54">
        <v>0.81799999999999995</v>
      </c>
    </row>
    <row r="321" spans="1:2" x14ac:dyDescent="0.2">
      <c r="A321" s="67" t="s">
        <v>228</v>
      </c>
      <c r="B321" s="54">
        <v>0.59</v>
      </c>
    </row>
    <row r="322" spans="1:2" x14ac:dyDescent="0.2">
      <c r="A322" s="66" t="s">
        <v>10</v>
      </c>
      <c r="B322" s="54">
        <v>0.52300000000000002</v>
      </c>
    </row>
    <row r="323" spans="1:2" x14ac:dyDescent="0.2">
      <c r="A323" s="67" t="s">
        <v>173</v>
      </c>
      <c r="B323" s="54">
        <v>0.157</v>
      </c>
    </row>
    <row r="324" spans="1:2" x14ac:dyDescent="0.2">
      <c r="A324" s="67" t="s">
        <v>42</v>
      </c>
      <c r="B324" s="54">
        <v>0.95499999999999996</v>
      </c>
    </row>
    <row r="325" spans="1:2" x14ac:dyDescent="0.2">
      <c r="A325" s="67" t="s">
        <v>230</v>
      </c>
      <c r="B325" s="54">
        <v>0.28799999999999998</v>
      </c>
    </row>
    <row r="326" spans="1:2" x14ac:dyDescent="0.2">
      <c r="A326" s="67" t="s">
        <v>12</v>
      </c>
      <c r="B326" s="54">
        <v>0.96199999999999997</v>
      </c>
    </row>
    <row r="327" spans="1:2" x14ac:dyDescent="0.2">
      <c r="A327" s="67" t="s">
        <v>231</v>
      </c>
      <c r="B327" s="54">
        <v>0.60599999999999998</v>
      </c>
    </row>
    <row r="328" spans="1:2" x14ac:dyDescent="0.2">
      <c r="A328" s="67" t="s">
        <v>228</v>
      </c>
      <c r="B328" s="54">
        <v>0.17</v>
      </c>
    </row>
    <row r="329" spans="1:2" x14ac:dyDescent="0.2">
      <c r="A329" s="53" t="s">
        <v>152</v>
      </c>
      <c r="B329" s="54">
        <v>0.56431249999999999</v>
      </c>
    </row>
    <row r="330" spans="1:2" x14ac:dyDescent="0.2">
      <c r="A330" s="66" t="s">
        <v>15</v>
      </c>
      <c r="B330" s="54">
        <v>0.52024999999999999</v>
      </c>
    </row>
    <row r="331" spans="1:2" x14ac:dyDescent="0.2">
      <c r="A331" s="67" t="s">
        <v>16</v>
      </c>
      <c r="B331" s="54">
        <v>0.69299999999999995</v>
      </c>
    </row>
    <row r="332" spans="1:2" x14ac:dyDescent="0.2">
      <c r="A332" s="67" t="s">
        <v>17</v>
      </c>
      <c r="B332" s="54">
        <v>0.873</v>
      </c>
    </row>
    <row r="333" spans="1:2" x14ac:dyDescent="0.2">
      <c r="A333" s="67" t="s">
        <v>19</v>
      </c>
      <c r="B333" s="54">
        <v>0.47499999999999998</v>
      </c>
    </row>
    <row r="334" spans="1:2" x14ac:dyDescent="0.2">
      <c r="A334" s="67" t="s">
        <v>18</v>
      </c>
      <c r="B334" s="54">
        <v>0.04</v>
      </c>
    </row>
    <row r="335" spans="1:2" x14ac:dyDescent="0.2">
      <c r="A335" s="66" t="s">
        <v>3</v>
      </c>
      <c r="B335" s="54">
        <v>0.58333333333333337</v>
      </c>
    </row>
    <row r="336" spans="1:2" x14ac:dyDescent="0.2">
      <c r="A336" s="67" t="s">
        <v>39</v>
      </c>
      <c r="B336" s="54">
        <v>0.83599999999999997</v>
      </c>
    </row>
    <row r="337" spans="1:2" x14ac:dyDescent="0.2">
      <c r="A337" s="67" t="s">
        <v>5</v>
      </c>
      <c r="B337" s="54">
        <v>0.53200000000000003</v>
      </c>
    </row>
    <row r="338" spans="1:2" x14ac:dyDescent="0.2">
      <c r="A338" s="67" t="s">
        <v>40</v>
      </c>
      <c r="B338" s="54">
        <v>0.84499999999999997</v>
      </c>
    </row>
    <row r="339" spans="1:2" x14ac:dyDescent="0.2">
      <c r="A339" s="67" t="s">
        <v>7</v>
      </c>
      <c r="B339" s="54">
        <v>9.6000000000000002E-2</v>
      </c>
    </row>
    <row r="340" spans="1:2" x14ac:dyDescent="0.2">
      <c r="A340" s="67" t="s">
        <v>61</v>
      </c>
      <c r="B340" s="54">
        <v>0.41899999999999998</v>
      </c>
    </row>
    <row r="341" spans="1:2" x14ac:dyDescent="0.2">
      <c r="A341" s="67" t="s">
        <v>228</v>
      </c>
      <c r="B341" s="54">
        <v>0.77200000000000002</v>
      </c>
    </row>
    <row r="342" spans="1:2" x14ac:dyDescent="0.2">
      <c r="A342" s="66" t="s">
        <v>10</v>
      </c>
      <c r="B342" s="54">
        <v>0.57466666666666677</v>
      </c>
    </row>
    <row r="343" spans="1:2" x14ac:dyDescent="0.2">
      <c r="A343" s="67" t="s">
        <v>42</v>
      </c>
      <c r="B343" s="54">
        <v>0.96199999999999997</v>
      </c>
    </row>
    <row r="344" spans="1:2" x14ac:dyDescent="0.2">
      <c r="A344" s="67" t="s">
        <v>243</v>
      </c>
      <c r="B344" s="54">
        <v>0.222</v>
      </c>
    </row>
    <row r="345" spans="1:2" x14ac:dyDescent="0.2">
      <c r="A345" s="67" t="s">
        <v>230</v>
      </c>
      <c r="B345" s="54">
        <v>0.36799999999999999</v>
      </c>
    </row>
    <row r="346" spans="1:2" x14ac:dyDescent="0.2">
      <c r="A346" s="67" t="s">
        <v>242</v>
      </c>
      <c r="B346" s="54">
        <v>0.14899999999999999</v>
      </c>
    </row>
    <row r="347" spans="1:2" x14ac:dyDescent="0.2">
      <c r="A347" s="67" t="s">
        <v>12</v>
      </c>
      <c r="B347" s="54">
        <v>0.97499999999999998</v>
      </c>
    </row>
    <row r="348" spans="1:2" x14ac:dyDescent="0.2">
      <c r="A348" s="67" t="s">
        <v>231</v>
      </c>
      <c r="B348" s="54">
        <v>0.77200000000000002</v>
      </c>
    </row>
    <row r="349" spans="1:2" x14ac:dyDescent="0.2">
      <c r="A349" s="53" t="s">
        <v>224</v>
      </c>
      <c r="B349" s="54">
        <v>0.42599999999999999</v>
      </c>
    </row>
    <row r="350" spans="1:2" x14ac:dyDescent="0.2">
      <c r="A350" s="66" t="s">
        <v>15</v>
      </c>
      <c r="B350" s="54">
        <v>0.49637500000000001</v>
      </c>
    </row>
    <row r="351" spans="1:2" x14ac:dyDescent="0.2">
      <c r="A351" s="67" t="s">
        <v>227</v>
      </c>
      <c r="B351" s="54">
        <v>0.373</v>
      </c>
    </row>
    <row r="352" spans="1:2" x14ac:dyDescent="0.2">
      <c r="A352" s="67" t="s">
        <v>16</v>
      </c>
      <c r="B352" s="54">
        <v>0.58299999999999996</v>
      </c>
    </row>
    <row r="353" spans="1:2" x14ac:dyDescent="0.2">
      <c r="A353" s="67" t="s">
        <v>17</v>
      </c>
      <c r="B353" s="54">
        <v>0.77200000000000002</v>
      </c>
    </row>
    <row r="354" spans="1:2" x14ac:dyDescent="0.2">
      <c r="A354" s="67" t="s">
        <v>232</v>
      </c>
      <c r="B354" s="54">
        <v>0.40249999999999997</v>
      </c>
    </row>
    <row r="355" spans="1:2" x14ac:dyDescent="0.2">
      <c r="A355" s="67" t="s">
        <v>160</v>
      </c>
      <c r="B355" s="54">
        <v>0.48499999999999999</v>
      </c>
    </row>
    <row r="356" spans="1:2" x14ac:dyDescent="0.2">
      <c r="A356" s="67" t="s">
        <v>19</v>
      </c>
      <c r="B356" s="54">
        <v>0.64500000000000002</v>
      </c>
    </row>
    <row r="357" spans="1:2" x14ac:dyDescent="0.2">
      <c r="A357" s="67" t="s">
        <v>238</v>
      </c>
      <c r="B357" s="54">
        <v>0.308</v>
      </c>
    </row>
    <row r="358" spans="1:2" x14ac:dyDescent="0.2">
      <c r="A358" s="66" t="s">
        <v>3</v>
      </c>
      <c r="B358" s="54">
        <v>0.4478571428571429</v>
      </c>
    </row>
    <row r="359" spans="1:2" x14ac:dyDescent="0.2">
      <c r="A359" s="67" t="s">
        <v>39</v>
      </c>
      <c r="B359" s="54">
        <v>0.67</v>
      </c>
    </row>
    <row r="360" spans="1:2" x14ac:dyDescent="0.2">
      <c r="A360" s="67" t="s">
        <v>5</v>
      </c>
      <c r="B360" s="54">
        <v>0.59</v>
      </c>
    </row>
    <row r="361" spans="1:2" x14ac:dyDescent="0.2">
      <c r="A361" s="67" t="s">
        <v>40</v>
      </c>
      <c r="B361" s="54">
        <v>0.627</v>
      </c>
    </row>
    <row r="362" spans="1:2" x14ac:dyDescent="0.2">
      <c r="A362" s="67" t="s">
        <v>229</v>
      </c>
      <c r="B362" s="54">
        <v>0.14499999999999999</v>
      </c>
    </row>
    <row r="363" spans="1:2" x14ac:dyDescent="0.2">
      <c r="A363" s="67" t="s">
        <v>7</v>
      </c>
      <c r="B363" s="54">
        <v>0.04</v>
      </c>
    </row>
    <row r="364" spans="1:2" x14ac:dyDescent="0.2">
      <c r="A364" s="67" t="s">
        <v>61</v>
      </c>
      <c r="B364" s="54">
        <v>0.37</v>
      </c>
    </row>
    <row r="365" spans="1:2" x14ac:dyDescent="0.2">
      <c r="A365" s="67" t="s">
        <v>228</v>
      </c>
      <c r="B365" s="54">
        <v>0.69299999999999995</v>
      </c>
    </row>
    <row r="366" spans="1:2" x14ac:dyDescent="0.2">
      <c r="A366" s="66" t="s">
        <v>10</v>
      </c>
      <c r="B366" s="54">
        <v>0.34644444444444444</v>
      </c>
    </row>
    <row r="367" spans="1:2" x14ac:dyDescent="0.2">
      <c r="A367" s="67" t="s">
        <v>173</v>
      </c>
      <c r="B367" s="54">
        <v>0.124</v>
      </c>
    </row>
    <row r="368" spans="1:2" x14ac:dyDescent="0.2">
      <c r="A368" s="67" t="s">
        <v>42</v>
      </c>
      <c r="B368" s="54">
        <v>0.83599999999999997</v>
      </c>
    </row>
    <row r="369" spans="1:2" x14ac:dyDescent="0.2">
      <c r="A369" s="67" t="s">
        <v>230</v>
      </c>
      <c r="B369" s="54">
        <v>0.24199999999999999</v>
      </c>
    </row>
    <row r="370" spans="1:2" x14ac:dyDescent="0.2">
      <c r="A370" s="67" t="s">
        <v>234</v>
      </c>
      <c r="B370" s="54">
        <v>0.19500000000000001</v>
      </c>
    </row>
    <row r="371" spans="1:2" x14ac:dyDescent="0.2">
      <c r="A371" s="67" t="s">
        <v>61</v>
      </c>
      <c r="B371" s="54">
        <v>0.124</v>
      </c>
    </row>
    <row r="372" spans="1:2" x14ac:dyDescent="0.2">
      <c r="A372" s="67" t="s">
        <v>242</v>
      </c>
      <c r="B372" s="54">
        <v>5.3999999999999999E-2</v>
      </c>
    </row>
    <row r="373" spans="1:2" x14ac:dyDescent="0.2">
      <c r="A373" s="67" t="s">
        <v>12</v>
      </c>
      <c r="B373" s="54">
        <v>0.90100000000000002</v>
      </c>
    </row>
    <row r="374" spans="1:2" x14ac:dyDescent="0.2">
      <c r="A374" s="67" t="s">
        <v>233</v>
      </c>
      <c r="B374" s="54">
        <v>3.5999999999999997E-2</v>
      </c>
    </row>
    <row r="375" spans="1:2" x14ac:dyDescent="0.2">
      <c r="A375" s="67" t="s">
        <v>231</v>
      </c>
      <c r="B375" s="54">
        <v>0.60599999999999998</v>
      </c>
    </row>
    <row r="376" spans="1:2" x14ac:dyDescent="0.2">
      <c r="A376" s="53" t="s">
        <v>221</v>
      </c>
      <c r="B376" s="54">
        <v>0.46014999999999995</v>
      </c>
    </row>
    <row r="377" spans="1:2" x14ac:dyDescent="0.2">
      <c r="A377" s="66" t="s">
        <v>15</v>
      </c>
      <c r="B377" s="54">
        <v>0.42328571428571438</v>
      </c>
    </row>
    <row r="378" spans="1:2" x14ac:dyDescent="0.2">
      <c r="A378" s="67" t="s">
        <v>16</v>
      </c>
      <c r="B378" s="54">
        <v>0.54400000000000004</v>
      </c>
    </row>
    <row r="379" spans="1:2" x14ac:dyDescent="0.2">
      <c r="A379" s="67" t="s">
        <v>17</v>
      </c>
      <c r="B379" s="54">
        <v>0.69299999999999995</v>
      </c>
    </row>
    <row r="380" spans="1:2" x14ac:dyDescent="0.2">
      <c r="A380" s="67" t="s">
        <v>232</v>
      </c>
      <c r="B380" s="54">
        <v>0.23599999999999999</v>
      </c>
    </row>
    <row r="381" spans="1:2" x14ac:dyDescent="0.2">
      <c r="A381" s="67" t="s">
        <v>160</v>
      </c>
      <c r="B381" s="54">
        <v>0.51800000000000002</v>
      </c>
    </row>
    <row r="382" spans="1:2" x14ac:dyDescent="0.2">
      <c r="A382" s="67" t="s">
        <v>19</v>
      </c>
      <c r="B382" s="54">
        <v>0.56299999999999994</v>
      </c>
    </row>
    <row r="383" spans="1:2" x14ac:dyDescent="0.2">
      <c r="A383" s="67" t="s">
        <v>238</v>
      </c>
      <c r="B383" s="54">
        <v>0.33700000000000002</v>
      </c>
    </row>
    <row r="384" spans="1:2" x14ac:dyDescent="0.2">
      <c r="A384" s="67" t="s">
        <v>18</v>
      </c>
      <c r="B384" s="54">
        <v>7.1999999999999995E-2</v>
      </c>
    </row>
    <row r="385" spans="1:2" x14ac:dyDescent="0.2">
      <c r="A385" s="66" t="s">
        <v>3</v>
      </c>
      <c r="B385" s="54">
        <v>0.44357142857142856</v>
      </c>
    </row>
    <row r="386" spans="1:2" x14ac:dyDescent="0.2">
      <c r="A386" s="67" t="s">
        <v>39</v>
      </c>
      <c r="B386" s="54">
        <v>0.68300000000000005</v>
      </c>
    </row>
    <row r="387" spans="1:2" x14ac:dyDescent="0.2">
      <c r="A387" s="67" t="s">
        <v>5</v>
      </c>
      <c r="B387" s="54">
        <v>0.41899999999999998</v>
      </c>
    </row>
    <row r="388" spans="1:2" x14ac:dyDescent="0.2">
      <c r="A388" s="67" t="s">
        <v>40</v>
      </c>
      <c r="B388" s="54">
        <v>0.72399999999999998</v>
      </c>
    </row>
    <row r="389" spans="1:2" x14ac:dyDescent="0.2">
      <c r="A389" s="67" t="s">
        <v>229</v>
      </c>
      <c r="B389" s="54">
        <v>8.5000000000000006E-2</v>
      </c>
    </row>
    <row r="390" spans="1:2" x14ac:dyDescent="0.2">
      <c r="A390" s="67" t="s">
        <v>7</v>
      </c>
      <c r="B390" s="54">
        <v>0.108</v>
      </c>
    </row>
    <row r="391" spans="1:2" x14ac:dyDescent="0.2">
      <c r="A391" s="67" t="s">
        <v>61</v>
      </c>
      <c r="B391" s="54">
        <v>0.39300000000000002</v>
      </c>
    </row>
    <row r="392" spans="1:2" x14ac:dyDescent="0.2">
      <c r="A392" s="67" t="s">
        <v>228</v>
      </c>
      <c r="B392" s="54">
        <v>0.69299999999999995</v>
      </c>
    </row>
    <row r="393" spans="1:2" x14ac:dyDescent="0.2">
      <c r="A393" s="66" t="s">
        <v>10</v>
      </c>
      <c r="B393" s="54">
        <v>0.52250000000000008</v>
      </c>
    </row>
    <row r="394" spans="1:2" x14ac:dyDescent="0.2">
      <c r="A394" s="67" t="s">
        <v>173</v>
      </c>
      <c r="B394" s="54">
        <v>0.18099999999999999</v>
      </c>
    </row>
    <row r="395" spans="1:2" x14ac:dyDescent="0.2">
      <c r="A395" s="67" t="s">
        <v>42</v>
      </c>
      <c r="B395" s="54">
        <v>0.90100000000000002</v>
      </c>
    </row>
    <row r="396" spans="1:2" x14ac:dyDescent="0.2">
      <c r="A396" s="67" t="s">
        <v>230</v>
      </c>
      <c r="B396" s="54">
        <v>0.254</v>
      </c>
    </row>
    <row r="397" spans="1:2" x14ac:dyDescent="0.2">
      <c r="A397" s="67" t="s">
        <v>234</v>
      </c>
      <c r="B397" s="54">
        <v>0.308</v>
      </c>
    </row>
    <row r="398" spans="1:2" x14ac:dyDescent="0.2">
      <c r="A398" s="67" t="s">
        <v>12</v>
      </c>
      <c r="B398" s="54">
        <v>0.91900000000000004</v>
      </c>
    </row>
    <row r="399" spans="1:2" x14ac:dyDescent="0.2">
      <c r="A399" s="67" t="s">
        <v>231</v>
      </c>
      <c r="B399" s="54">
        <v>0.57199999999999995</v>
      </c>
    </row>
    <row r="400" spans="1:2" x14ac:dyDescent="0.2">
      <c r="A400" s="53" t="s">
        <v>219</v>
      </c>
      <c r="B400" s="54">
        <v>0.43900000000000006</v>
      </c>
    </row>
    <row r="401" spans="1:2" x14ac:dyDescent="0.2">
      <c r="A401" s="66" t="s">
        <v>15</v>
      </c>
      <c r="B401" s="54">
        <v>0.385625</v>
      </c>
    </row>
    <row r="402" spans="1:2" x14ac:dyDescent="0.2">
      <c r="A402" s="67" t="s">
        <v>67</v>
      </c>
      <c r="B402" s="54">
        <v>0.21099999999999999</v>
      </c>
    </row>
    <row r="403" spans="1:2" x14ac:dyDescent="0.2">
      <c r="A403" s="67" t="s">
        <v>16</v>
      </c>
      <c r="B403" s="54">
        <v>0.65900000000000003</v>
      </c>
    </row>
    <row r="404" spans="1:2" x14ac:dyDescent="0.2">
      <c r="A404" s="67" t="s">
        <v>17</v>
      </c>
      <c r="B404" s="54">
        <v>0.73899999999999999</v>
      </c>
    </row>
    <row r="405" spans="1:2" x14ac:dyDescent="0.2">
      <c r="A405" s="67" t="s">
        <v>232</v>
      </c>
      <c r="B405" s="54">
        <v>0.35499999999999998</v>
      </c>
    </row>
    <row r="406" spans="1:2" x14ac:dyDescent="0.2">
      <c r="A406" s="67" t="s">
        <v>236</v>
      </c>
      <c r="B406" s="54">
        <v>0.21099999999999999</v>
      </c>
    </row>
    <row r="407" spans="1:2" x14ac:dyDescent="0.2">
      <c r="A407" s="67" t="s">
        <v>19</v>
      </c>
      <c r="B407" s="54">
        <v>0.44700000000000001</v>
      </c>
    </row>
    <row r="408" spans="1:2" x14ac:dyDescent="0.2">
      <c r="A408" s="67" t="s">
        <v>238</v>
      </c>
      <c r="B408" s="54">
        <v>0.35499999999999998</v>
      </c>
    </row>
    <row r="409" spans="1:2" x14ac:dyDescent="0.2">
      <c r="A409" s="67" t="s">
        <v>18</v>
      </c>
      <c r="B409" s="54">
        <v>0.108</v>
      </c>
    </row>
    <row r="410" spans="1:2" x14ac:dyDescent="0.2">
      <c r="A410" s="66" t="s">
        <v>3</v>
      </c>
      <c r="B410" s="54">
        <v>0.43771428571428572</v>
      </c>
    </row>
    <row r="411" spans="1:2" x14ac:dyDescent="0.2">
      <c r="A411" s="67" t="s">
        <v>39</v>
      </c>
      <c r="B411" s="54">
        <v>0.69299999999999995</v>
      </c>
    </row>
    <row r="412" spans="1:2" x14ac:dyDescent="0.2">
      <c r="A412" s="67" t="s">
        <v>5</v>
      </c>
      <c r="B412" s="54">
        <v>0.46</v>
      </c>
    </row>
    <row r="413" spans="1:2" x14ac:dyDescent="0.2">
      <c r="A413" s="67" t="s">
        <v>40</v>
      </c>
      <c r="B413" s="54">
        <v>0.86499999999999999</v>
      </c>
    </row>
    <row r="414" spans="1:2" x14ac:dyDescent="0.2">
      <c r="A414" s="67" t="s">
        <v>229</v>
      </c>
      <c r="B414" s="54">
        <v>8.5000000000000006E-2</v>
      </c>
    </row>
    <row r="415" spans="1:2" x14ac:dyDescent="0.2">
      <c r="A415" s="67" t="s">
        <v>7</v>
      </c>
      <c r="B415" s="54">
        <v>0.08</v>
      </c>
    </row>
    <row r="416" spans="1:2" x14ac:dyDescent="0.2">
      <c r="A416" s="67" t="s">
        <v>61</v>
      </c>
      <c r="B416" s="54">
        <v>0.26500000000000001</v>
      </c>
    </row>
    <row r="417" spans="1:2" x14ac:dyDescent="0.2">
      <c r="A417" s="67" t="s">
        <v>228</v>
      </c>
      <c r="B417" s="54">
        <v>0.61599999999999999</v>
      </c>
    </row>
    <row r="418" spans="1:2" x14ac:dyDescent="0.2">
      <c r="A418" s="66" t="s">
        <v>10</v>
      </c>
      <c r="B418" s="54">
        <v>0.5116666666666666</v>
      </c>
    </row>
    <row r="419" spans="1:2" x14ac:dyDescent="0.2">
      <c r="A419" s="67" t="s">
        <v>42</v>
      </c>
      <c r="B419" s="54">
        <v>0.73899999999999999</v>
      </c>
    </row>
    <row r="420" spans="1:2" x14ac:dyDescent="0.2">
      <c r="A420" s="67" t="s">
        <v>230</v>
      </c>
      <c r="B420" s="54">
        <v>0.35499999999999998</v>
      </c>
    </row>
    <row r="421" spans="1:2" x14ac:dyDescent="0.2">
      <c r="A421" s="67" t="s">
        <v>234</v>
      </c>
      <c r="B421" s="54">
        <v>0.19500000000000001</v>
      </c>
    </row>
    <row r="422" spans="1:2" x14ac:dyDescent="0.2">
      <c r="A422" s="67" t="s">
        <v>12</v>
      </c>
      <c r="B422" s="54">
        <v>0.94499999999999995</v>
      </c>
    </row>
    <row r="423" spans="1:2" x14ac:dyDescent="0.2">
      <c r="A423" s="67" t="s">
        <v>233</v>
      </c>
      <c r="B423" s="54">
        <v>1.7999999999999999E-2</v>
      </c>
    </row>
    <row r="424" spans="1:2" x14ac:dyDescent="0.2">
      <c r="A424" s="67" t="s">
        <v>231</v>
      </c>
      <c r="B424" s="54">
        <v>0.81799999999999995</v>
      </c>
    </row>
    <row r="425" spans="1:2" x14ac:dyDescent="0.2">
      <c r="A425" s="53" t="s">
        <v>55</v>
      </c>
      <c r="B425" s="54">
        <v>0.57405882352941173</v>
      </c>
    </row>
    <row r="426" spans="1:2" x14ac:dyDescent="0.2">
      <c r="A426" s="66" t="s">
        <v>15</v>
      </c>
      <c r="B426" s="54">
        <v>0.59016666666666662</v>
      </c>
    </row>
    <row r="427" spans="1:2" x14ac:dyDescent="0.2">
      <c r="A427" s="67" t="s">
        <v>227</v>
      </c>
      <c r="B427" s="54">
        <v>0.373</v>
      </c>
    </row>
    <row r="428" spans="1:2" x14ac:dyDescent="0.2">
      <c r="A428" s="67" t="s">
        <v>16</v>
      </c>
      <c r="B428" s="54">
        <v>0.86499999999999999</v>
      </c>
    </row>
    <row r="429" spans="1:2" x14ac:dyDescent="0.2">
      <c r="A429" s="67" t="s">
        <v>17</v>
      </c>
      <c r="B429" s="54">
        <v>0.97299999999999998</v>
      </c>
    </row>
    <row r="430" spans="1:2" x14ac:dyDescent="0.2">
      <c r="A430" s="67" t="s">
        <v>160</v>
      </c>
      <c r="B430" s="54">
        <v>0.85199999999999998</v>
      </c>
    </row>
    <row r="431" spans="1:2" x14ac:dyDescent="0.2">
      <c r="A431" s="67" t="s">
        <v>19</v>
      </c>
      <c r="B431" s="54">
        <v>0.46</v>
      </c>
    </row>
    <row r="432" spans="1:2" x14ac:dyDescent="0.2">
      <c r="A432" s="67" t="s">
        <v>18</v>
      </c>
      <c r="B432" s="54">
        <v>1.7999999999999999E-2</v>
      </c>
    </row>
    <row r="433" spans="1:2" x14ac:dyDescent="0.2">
      <c r="A433" s="66" t="s">
        <v>3</v>
      </c>
      <c r="B433" s="54">
        <v>0.50414285714285711</v>
      </c>
    </row>
    <row r="434" spans="1:2" x14ac:dyDescent="0.2">
      <c r="A434" s="67" t="s">
        <v>39</v>
      </c>
      <c r="B434" s="54">
        <v>0.90100000000000002</v>
      </c>
    </row>
    <row r="435" spans="1:2" x14ac:dyDescent="0.2">
      <c r="A435" s="67" t="s">
        <v>5</v>
      </c>
      <c r="B435" s="54">
        <v>0.314</v>
      </c>
    </row>
    <row r="436" spans="1:2" x14ac:dyDescent="0.2">
      <c r="A436" s="67" t="s">
        <v>40</v>
      </c>
      <c r="B436" s="54">
        <v>0.99299999999999999</v>
      </c>
    </row>
    <row r="437" spans="1:2" x14ac:dyDescent="0.2">
      <c r="A437" s="67" t="s">
        <v>7</v>
      </c>
      <c r="B437" s="54">
        <v>0.121</v>
      </c>
    </row>
    <row r="438" spans="1:2" x14ac:dyDescent="0.2">
      <c r="A438" s="67" t="s">
        <v>61</v>
      </c>
      <c r="B438" s="54">
        <v>0.29599999999999999</v>
      </c>
    </row>
    <row r="439" spans="1:2" x14ac:dyDescent="0.2">
      <c r="A439" s="67" t="s">
        <v>228</v>
      </c>
      <c r="B439" s="54">
        <v>0.59</v>
      </c>
    </row>
    <row r="440" spans="1:2" x14ac:dyDescent="0.2">
      <c r="A440" s="66" t="s">
        <v>10</v>
      </c>
      <c r="B440" s="54">
        <v>0.67225000000000001</v>
      </c>
    </row>
    <row r="441" spans="1:2" x14ac:dyDescent="0.2">
      <c r="A441" s="67" t="s">
        <v>42</v>
      </c>
      <c r="B441" s="54">
        <v>0.90100000000000002</v>
      </c>
    </row>
    <row r="442" spans="1:2" x14ac:dyDescent="0.2">
      <c r="A442" s="67" t="s">
        <v>230</v>
      </c>
      <c r="B442" s="54">
        <v>0.27700000000000002</v>
      </c>
    </row>
    <row r="443" spans="1:2" x14ac:dyDescent="0.2">
      <c r="A443" s="67" t="s">
        <v>12</v>
      </c>
      <c r="B443" s="54">
        <v>1</v>
      </c>
    </row>
    <row r="444" spans="1:2" x14ac:dyDescent="0.2">
      <c r="A444" s="67" t="s">
        <v>231</v>
      </c>
      <c r="B444" s="54">
        <v>0.51100000000000001</v>
      </c>
    </row>
    <row r="445" spans="1:2" x14ac:dyDescent="0.2">
      <c r="A445" s="53" t="s">
        <v>58</v>
      </c>
      <c r="B445" s="54">
        <v>0.58155555555555549</v>
      </c>
    </row>
    <row r="446" spans="1:2" x14ac:dyDescent="0.2">
      <c r="A446" s="66" t="s">
        <v>15</v>
      </c>
      <c r="B446" s="54">
        <v>0.61416666666666664</v>
      </c>
    </row>
    <row r="447" spans="1:2" x14ac:dyDescent="0.2">
      <c r="A447" s="67" t="s">
        <v>16</v>
      </c>
      <c r="B447" s="54">
        <v>0.81799999999999995</v>
      </c>
    </row>
    <row r="448" spans="1:2" x14ac:dyDescent="0.2">
      <c r="A448" s="67" t="s">
        <v>17</v>
      </c>
      <c r="B448" s="54">
        <v>0.97799999999999998</v>
      </c>
    </row>
    <row r="449" spans="1:2" x14ac:dyDescent="0.2">
      <c r="A449" s="67" t="s">
        <v>232</v>
      </c>
      <c r="B449" s="54">
        <v>0.40100000000000002</v>
      </c>
    </row>
    <row r="450" spans="1:2" x14ac:dyDescent="0.2">
      <c r="A450" s="67" t="s">
        <v>160</v>
      </c>
      <c r="B450" s="54">
        <v>0.81799999999999995</v>
      </c>
    </row>
    <row r="451" spans="1:2" x14ac:dyDescent="0.2">
      <c r="A451" s="67" t="s">
        <v>19</v>
      </c>
      <c r="B451" s="54">
        <v>0.5</v>
      </c>
    </row>
    <row r="452" spans="1:2" x14ac:dyDescent="0.2">
      <c r="A452" s="67" t="s">
        <v>18</v>
      </c>
      <c r="B452" s="54">
        <v>0.17</v>
      </c>
    </row>
    <row r="453" spans="1:2" x14ac:dyDescent="0.2">
      <c r="A453" s="66" t="s">
        <v>3</v>
      </c>
      <c r="B453" s="54">
        <v>0.6366666666666666</v>
      </c>
    </row>
    <row r="454" spans="1:2" x14ac:dyDescent="0.2">
      <c r="A454" s="67" t="s">
        <v>39</v>
      </c>
      <c r="B454" s="54">
        <v>0.89300000000000002</v>
      </c>
    </row>
    <row r="455" spans="1:2" x14ac:dyDescent="0.2">
      <c r="A455" s="67" t="s">
        <v>5</v>
      </c>
      <c r="B455" s="54">
        <v>0.627</v>
      </c>
    </row>
    <row r="456" spans="1:2" x14ac:dyDescent="0.2">
      <c r="A456" s="67" t="s">
        <v>40</v>
      </c>
      <c r="B456" s="54">
        <v>0.82899999999999996</v>
      </c>
    </row>
    <row r="457" spans="1:2" x14ac:dyDescent="0.2">
      <c r="A457" s="67" t="s">
        <v>7</v>
      </c>
      <c r="B457" s="54">
        <v>0.218</v>
      </c>
    </row>
    <row r="458" spans="1:2" x14ac:dyDescent="0.2">
      <c r="A458" s="67" t="s">
        <v>61</v>
      </c>
      <c r="B458" s="54">
        <v>0.40100000000000002</v>
      </c>
    </row>
    <row r="459" spans="1:2" x14ac:dyDescent="0.2">
      <c r="A459" s="67" t="s">
        <v>228</v>
      </c>
      <c r="B459" s="54">
        <v>0.85199999999999998</v>
      </c>
    </row>
    <row r="460" spans="1:2" x14ac:dyDescent="0.2">
      <c r="A460" s="66" t="s">
        <v>10</v>
      </c>
      <c r="B460" s="54">
        <v>0.49383333333333335</v>
      </c>
    </row>
    <row r="461" spans="1:2" x14ac:dyDescent="0.2">
      <c r="A461" s="67" t="s">
        <v>173</v>
      </c>
      <c r="B461" s="54">
        <v>0.27700000000000002</v>
      </c>
    </row>
    <row r="462" spans="1:2" x14ac:dyDescent="0.2">
      <c r="A462" s="67" t="s">
        <v>42</v>
      </c>
      <c r="B462" s="54">
        <v>0.873</v>
      </c>
    </row>
    <row r="463" spans="1:2" x14ac:dyDescent="0.2">
      <c r="A463" s="67" t="s">
        <v>230</v>
      </c>
      <c r="B463" s="54">
        <v>0.32200000000000001</v>
      </c>
    </row>
    <row r="464" spans="1:2" x14ac:dyDescent="0.2">
      <c r="A464" s="67" t="s">
        <v>242</v>
      </c>
      <c r="B464" s="54">
        <v>9.5000000000000001E-2</v>
      </c>
    </row>
    <row r="465" spans="1:2" x14ac:dyDescent="0.2">
      <c r="A465" s="67" t="s">
        <v>12</v>
      </c>
      <c r="B465" s="54">
        <v>0.88500000000000001</v>
      </c>
    </row>
    <row r="466" spans="1:2" x14ac:dyDescent="0.2">
      <c r="A466" s="67" t="s">
        <v>231</v>
      </c>
      <c r="B466" s="54">
        <v>0.51100000000000001</v>
      </c>
    </row>
    <row r="467" spans="1:2" x14ac:dyDescent="0.2">
      <c r="A467" s="53" t="s">
        <v>263</v>
      </c>
      <c r="B467" s="54">
        <v>0.46014999999999995</v>
      </c>
    </row>
    <row r="468" spans="1:2" x14ac:dyDescent="0.2">
      <c r="A468" s="66" t="s">
        <v>15</v>
      </c>
      <c r="B468" s="54">
        <v>0.42328571428571438</v>
      </c>
    </row>
    <row r="469" spans="1:2" x14ac:dyDescent="0.2">
      <c r="A469" s="67" t="s">
        <v>16</v>
      </c>
      <c r="B469" s="54">
        <v>0.54400000000000004</v>
      </c>
    </row>
    <row r="470" spans="1:2" x14ac:dyDescent="0.2">
      <c r="A470" s="67" t="s">
        <v>17</v>
      </c>
      <c r="B470" s="54">
        <v>0.69299999999999995</v>
      </c>
    </row>
    <row r="471" spans="1:2" x14ac:dyDescent="0.2">
      <c r="A471" s="67" t="s">
        <v>232</v>
      </c>
      <c r="B471" s="54">
        <v>0.23599999999999999</v>
      </c>
    </row>
    <row r="472" spans="1:2" x14ac:dyDescent="0.2">
      <c r="A472" s="67" t="s">
        <v>160</v>
      </c>
      <c r="B472" s="54">
        <v>0.51800000000000002</v>
      </c>
    </row>
    <row r="473" spans="1:2" x14ac:dyDescent="0.2">
      <c r="A473" s="67" t="s">
        <v>19</v>
      </c>
      <c r="B473" s="54">
        <v>0.56299999999999994</v>
      </c>
    </row>
    <row r="474" spans="1:2" x14ac:dyDescent="0.2">
      <c r="A474" s="67" t="s">
        <v>238</v>
      </c>
      <c r="B474" s="54">
        <v>0.33700000000000002</v>
      </c>
    </row>
    <row r="475" spans="1:2" x14ac:dyDescent="0.2">
      <c r="A475" s="67" t="s">
        <v>18</v>
      </c>
      <c r="B475" s="54">
        <v>7.1999999999999995E-2</v>
      </c>
    </row>
    <row r="476" spans="1:2" x14ac:dyDescent="0.2">
      <c r="A476" s="66" t="s">
        <v>3</v>
      </c>
      <c r="B476" s="54">
        <v>0.44357142857142856</v>
      </c>
    </row>
    <row r="477" spans="1:2" x14ac:dyDescent="0.2">
      <c r="A477" s="67" t="s">
        <v>39</v>
      </c>
      <c r="B477" s="54">
        <v>0.68300000000000005</v>
      </c>
    </row>
    <row r="478" spans="1:2" x14ac:dyDescent="0.2">
      <c r="A478" s="67" t="s">
        <v>5</v>
      </c>
      <c r="B478" s="54">
        <v>0.41899999999999998</v>
      </c>
    </row>
    <row r="479" spans="1:2" x14ac:dyDescent="0.2">
      <c r="A479" s="67" t="s">
        <v>40</v>
      </c>
      <c r="B479" s="54">
        <v>0.72399999999999998</v>
      </c>
    </row>
    <row r="480" spans="1:2" x14ac:dyDescent="0.2">
      <c r="A480" s="67" t="s">
        <v>229</v>
      </c>
      <c r="B480" s="54">
        <v>8.5000000000000006E-2</v>
      </c>
    </row>
    <row r="481" spans="1:2" x14ac:dyDescent="0.2">
      <c r="A481" s="67" t="s">
        <v>7</v>
      </c>
      <c r="B481" s="54">
        <v>0.108</v>
      </c>
    </row>
    <row r="482" spans="1:2" x14ac:dyDescent="0.2">
      <c r="A482" s="67" t="s">
        <v>61</v>
      </c>
      <c r="B482" s="54">
        <v>0.39300000000000002</v>
      </c>
    </row>
    <row r="483" spans="1:2" x14ac:dyDescent="0.2">
      <c r="A483" s="67" t="s">
        <v>228</v>
      </c>
      <c r="B483" s="54">
        <v>0.69299999999999995</v>
      </c>
    </row>
    <row r="484" spans="1:2" x14ac:dyDescent="0.2">
      <c r="A484" s="66" t="s">
        <v>10</v>
      </c>
      <c r="B484" s="54">
        <v>0.52250000000000008</v>
      </c>
    </row>
    <row r="485" spans="1:2" x14ac:dyDescent="0.2">
      <c r="A485" s="67" t="s">
        <v>173</v>
      </c>
      <c r="B485" s="54">
        <v>0.18099999999999999</v>
      </c>
    </row>
    <row r="486" spans="1:2" x14ac:dyDescent="0.2">
      <c r="A486" s="67" t="s">
        <v>42</v>
      </c>
      <c r="B486" s="54">
        <v>0.90100000000000002</v>
      </c>
    </row>
    <row r="487" spans="1:2" x14ac:dyDescent="0.2">
      <c r="A487" s="67" t="s">
        <v>230</v>
      </c>
      <c r="B487" s="54">
        <v>0.254</v>
      </c>
    </row>
    <row r="488" spans="1:2" x14ac:dyDescent="0.2">
      <c r="A488" s="67" t="s">
        <v>234</v>
      </c>
      <c r="B488" s="54">
        <v>0.308</v>
      </c>
    </row>
    <row r="489" spans="1:2" x14ac:dyDescent="0.2">
      <c r="A489" s="67" t="s">
        <v>12</v>
      </c>
      <c r="B489" s="54">
        <v>0.91900000000000004</v>
      </c>
    </row>
    <row r="490" spans="1:2" x14ac:dyDescent="0.2">
      <c r="A490" s="67" t="s">
        <v>231</v>
      </c>
      <c r="B490" s="54">
        <v>0.57199999999999995</v>
      </c>
    </row>
    <row r="491" spans="1:2" x14ac:dyDescent="0.2">
      <c r="A491" s="53" t="s">
        <v>264</v>
      </c>
      <c r="B491" s="54">
        <v>0.46014999999999995</v>
      </c>
    </row>
    <row r="492" spans="1:2" x14ac:dyDescent="0.2">
      <c r="A492" s="66" t="s">
        <v>15</v>
      </c>
      <c r="B492" s="54">
        <v>0.42328571428571438</v>
      </c>
    </row>
    <row r="493" spans="1:2" x14ac:dyDescent="0.2">
      <c r="A493" s="67" t="s">
        <v>16</v>
      </c>
      <c r="B493" s="54">
        <v>0.54400000000000004</v>
      </c>
    </row>
    <row r="494" spans="1:2" x14ac:dyDescent="0.2">
      <c r="A494" s="67" t="s">
        <v>17</v>
      </c>
      <c r="B494" s="54">
        <v>0.69299999999999995</v>
      </c>
    </row>
    <row r="495" spans="1:2" x14ac:dyDescent="0.2">
      <c r="A495" s="67" t="s">
        <v>232</v>
      </c>
      <c r="B495" s="54">
        <v>0.23599999999999999</v>
      </c>
    </row>
    <row r="496" spans="1:2" x14ac:dyDescent="0.2">
      <c r="A496" s="67" t="s">
        <v>160</v>
      </c>
      <c r="B496" s="54">
        <v>0.51800000000000002</v>
      </c>
    </row>
    <row r="497" spans="1:2" x14ac:dyDescent="0.2">
      <c r="A497" s="67" t="s">
        <v>19</v>
      </c>
      <c r="B497" s="54">
        <v>0.56299999999999994</v>
      </c>
    </row>
    <row r="498" spans="1:2" x14ac:dyDescent="0.2">
      <c r="A498" s="67" t="s">
        <v>238</v>
      </c>
      <c r="B498" s="54">
        <v>0.33700000000000002</v>
      </c>
    </row>
    <row r="499" spans="1:2" x14ac:dyDescent="0.2">
      <c r="A499" s="67" t="s">
        <v>18</v>
      </c>
      <c r="B499" s="54">
        <v>7.1999999999999995E-2</v>
      </c>
    </row>
    <row r="500" spans="1:2" x14ac:dyDescent="0.2">
      <c r="A500" s="66" t="s">
        <v>3</v>
      </c>
      <c r="B500" s="54">
        <v>0.44357142857142856</v>
      </c>
    </row>
    <row r="501" spans="1:2" x14ac:dyDescent="0.2">
      <c r="A501" s="67" t="s">
        <v>39</v>
      </c>
      <c r="B501" s="54">
        <v>0.68300000000000005</v>
      </c>
    </row>
    <row r="502" spans="1:2" x14ac:dyDescent="0.2">
      <c r="A502" s="67" t="s">
        <v>5</v>
      </c>
      <c r="B502" s="54">
        <v>0.41899999999999998</v>
      </c>
    </row>
    <row r="503" spans="1:2" x14ac:dyDescent="0.2">
      <c r="A503" s="67" t="s">
        <v>40</v>
      </c>
      <c r="B503" s="54">
        <v>0.72399999999999998</v>
      </c>
    </row>
    <row r="504" spans="1:2" x14ac:dyDescent="0.2">
      <c r="A504" s="67" t="s">
        <v>229</v>
      </c>
      <c r="B504" s="54">
        <v>8.5000000000000006E-2</v>
      </c>
    </row>
    <row r="505" spans="1:2" x14ac:dyDescent="0.2">
      <c r="A505" s="67" t="s">
        <v>7</v>
      </c>
      <c r="B505" s="54">
        <v>0.108</v>
      </c>
    </row>
    <row r="506" spans="1:2" x14ac:dyDescent="0.2">
      <c r="A506" s="67" t="s">
        <v>61</v>
      </c>
      <c r="B506" s="54">
        <v>0.39300000000000002</v>
      </c>
    </row>
    <row r="507" spans="1:2" x14ac:dyDescent="0.2">
      <c r="A507" s="67" t="s">
        <v>228</v>
      </c>
      <c r="B507" s="54">
        <v>0.69299999999999995</v>
      </c>
    </row>
    <row r="508" spans="1:2" x14ac:dyDescent="0.2">
      <c r="A508" s="66" t="s">
        <v>10</v>
      </c>
      <c r="B508" s="54">
        <v>0.52250000000000008</v>
      </c>
    </row>
    <row r="509" spans="1:2" x14ac:dyDescent="0.2">
      <c r="A509" s="67" t="s">
        <v>173</v>
      </c>
      <c r="B509" s="54">
        <v>0.18099999999999999</v>
      </c>
    </row>
    <row r="510" spans="1:2" x14ac:dyDescent="0.2">
      <c r="A510" s="67" t="s">
        <v>42</v>
      </c>
      <c r="B510" s="54">
        <v>0.90100000000000002</v>
      </c>
    </row>
    <row r="511" spans="1:2" x14ac:dyDescent="0.2">
      <c r="A511" s="67" t="s">
        <v>230</v>
      </c>
      <c r="B511" s="54">
        <v>0.254</v>
      </c>
    </row>
    <row r="512" spans="1:2" x14ac:dyDescent="0.2">
      <c r="A512" s="67" t="s">
        <v>234</v>
      </c>
      <c r="B512" s="54">
        <v>0.308</v>
      </c>
    </row>
    <row r="513" spans="1:2" x14ac:dyDescent="0.2">
      <c r="A513" s="67" t="s">
        <v>12</v>
      </c>
      <c r="B513" s="54">
        <v>0.91900000000000004</v>
      </c>
    </row>
    <row r="514" spans="1:2" x14ac:dyDescent="0.2">
      <c r="A514" s="67" t="s">
        <v>231</v>
      </c>
      <c r="B514" s="54">
        <v>0.57199999999999995</v>
      </c>
    </row>
    <row r="515" spans="1:2" x14ac:dyDescent="0.2">
      <c r="A515" s="53" t="s">
        <v>225</v>
      </c>
      <c r="B515" s="54">
        <v>0.69014285714285717</v>
      </c>
    </row>
    <row r="516" spans="1:2" x14ac:dyDescent="0.2">
      <c r="A516" s="66" t="s">
        <v>15</v>
      </c>
      <c r="B516" s="54">
        <v>0.63319999999999999</v>
      </c>
    </row>
    <row r="517" spans="1:2" x14ac:dyDescent="0.2">
      <c r="A517" s="67" t="s">
        <v>16</v>
      </c>
      <c r="B517" s="54">
        <v>0.94</v>
      </c>
    </row>
    <row r="518" spans="1:2" x14ac:dyDescent="0.2">
      <c r="A518" s="67" t="s">
        <v>17</v>
      </c>
      <c r="B518" s="54">
        <v>0.97799999999999998</v>
      </c>
    </row>
    <row r="519" spans="1:2" x14ac:dyDescent="0.2">
      <c r="A519" s="67" t="s">
        <v>232</v>
      </c>
      <c r="B519" s="54">
        <v>0.40600000000000003</v>
      </c>
    </row>
    <row r="520" spans="1:2" x14ac:dyDescent="0.2">
      <c r="A520" s="67" t="s">
        <v>19</v>
      </c>
      <c r="B520" s="54">
        <v>0.78800000000000003</v>
      </c>
    </row>
    <row r="521" spans="1:2" x14ac:dyDescent="0.2">
      <c r="A521" s="67" t="s">
        <v>18</v>
      </c>
      <c r="B521" s="54">
        <v>5.3999999999999999E-2</v>
      </c>
    </row>
    <row r="522" spans="1:2" x14ac:dyDescent="0.2">
      <c r="A522" s="66" t="s">
        <v>3</v>
      </c>
      <c r="B522" s="54">
        <v>0.68079999999999996</v>
      </c>
    </row>
    <row r="523" spans="1:2" x14ac:dyDescent="0.2">
      <c r="A523" s="67" t="s">
        <v>39</v>
      </c>
      <c r="B523" s="54">
        <v>0.79500000000000004</v>
      </c>
    </row>
    <row r="524" spans="1:2" x14ac:dyDescent="0.2">
      <c r="A524" s="67" t="s">
        <v>5</v>
      </c>
      <c r="B524" s="54">
        <v>0.79500000000000004</v>
      </c>
    </row>
    <row r="525" spans="1:2" x14ac:dyDescent="0.2">
      <c r="A525" s="67" t="s">
        <v>40</v>
      </c>
      <c r="B525" s="54">
        <v>0.84499999999999997</v>
      </c>
    </row>
    <row r="526" spans="1:2" x14ac:dyDescent="0.2">
      <c r="A526" s="67" t="s">
        <v>7</v>
      </c>
      <c r="B526" s="54">
        <v>0.04</v>
      </c>
    </row>
    <row r="527" spans="1:2" x14ac:dyDescent="0.2">
      <c r="A527" s="67" t="s">
        <v>228</v>
      </c>
      <c r="B527" s="54">
        <v>0.92900000000000005</v>
      </c>
    </row>
    <row r="528" spans="1:2" x14ac:dyDescent="0.2">
      <c r="A528" s="66" t="s">
        <v>10</v>
      </c>
      <c r="B528" s="54">
        <v>0.77300000000000002</v>
      </c>
    </row>
    <row r="529" spans="1:2" x14ac:dyDescent="0.2">
      <c r="A529" s="67" t="s">
        <v>42</v>
      </c>
      <c r="B529" s="54">
        <v>0.995</v>
      </c>
    </row>
    <row r="530" spans="1:2" x14ac:dyDescent="0.2">
      <c r="A530" s="67" t="s">
        <v>230</v>
      </c>
      <c r="B530" s="54">
        <v>0.41599999999999998</v>
      </c>
    </row>
    <row r="531" spans="1:2" x14ac:dyDescent="0.2">
      <c r="A531" s="67" t="s">
        <v>12</v>
      </c>
      <c r="B531" s="54">
        <v>0.98799999999999999</v>
      </c>
    </row>
    <row r="532" spans="1:2" x14ac:dyDescent="0.2">
      <c r="A532" s="67" t="s">
        <v>231</v>
      </c>
      <c r="B532" s="54">
        <v>0.69299999999999995</v>
      </c>
    </row>
    <row r="533" spans="1:2" x14ac:dyDescent="0.2">
      <c r="A533" s="53" t="s">
        <v>265</v>
      </c>
      <c r="B533" s="54">
        <v>0.57031578947368433</v>
      </c>
    </row>
    <row r="534" spans="1:2" x14ac:dyDescent="0.2">
      <c r="A534" s="66" t="s">
        <v>15</v>
      </c>
      <c r="B534" s="54">
        <v>0.50290000000000012</v>
      </c>
    </row>
    <row r="535" spans="1:2" x14ac:dyDescent="0.2">
      <c r="A535" s="67" t="s">
        <v>16</v>
      </c>
      <c r="B535" s="54">
        <v>0.78800000000000003</v>
      </c>
    </row>
    <row r="536" spans="1:2" x14ac:dyDescent="0.2">
      <c r="A536" s="67" t="s">
        <v>17</v>
      </c>
      <c r="B536" s="54">
        <v>0.95199999999999996</v>
      </c>
    </row>
    <row r="537" spans="1:2" x14ac:dyDescent="0.2">
      <c r="A537" s="67" t="s">
        <v>173</v>
      </c>
      <c r="B537" s="54">
        <v>0.222</v>
      </c>
    </row>
    <row r="538" spans="1:2" x14ac:dyDescent="0.2">
      <c r="A538" s="67" t="s">
        <v>232</v>
      </c>
      <c r="B538" s="54">
        <v>0.47299999999999998</v>
      </c>
    </row>
    <row r="539" spans="1:2" x14ac:dyDescent="0.2">
      <c r="A539" s="67" t="s">
        <v>160</v>
      </c>
      <c r="B539" s="54">
        <v>0.79500000000000004</v>
      </c>
    </row>
    <row r="540" spans="1:2" x14ac:dyDescent="0.2">
      <c r="A540" s="67" t="s">
        <v>19</v>
      </c>
      <c r="B540" s="54">
        <v>0.69299999999999995</v>
      </c>
    </row>
    <row r="541" spans="1:2" x14ac:dyDescent="0.2">
      <c r="A541" s="67" t="s">
        <v>237</v>
      </c>
      <c r="B541" s="54">
        <v>0.157</v>
      </c>
    </row>
    <row r="542" spans="1:2" x14ac:dyDescent="0.2">
      <c r="A542" s="67" t="s">
        <v>238</v>
      </c>
      <c r="B542" s="54">
        <v>0.432</v>
      </c>
    </row>
    <row r="543" spans="1:2" x14ac:dyDescent="0.2">
      <c r="A543" s="67" t="s">
        <v>18</v>
      </c>
      <c r="B543" s="54">
        <v>0.25850000000000001</v>
      </c>
    </row>
    <row r="544" spans="1:2" x14ac:dyDescent="0.2">
      <c r="A544" s="66" t="s">
        <v>3</v>
      </c>
      <c r="B544" s="54">
        <v>0.69374999999999998</v>
      </c>
    </row>
    <row r="545" spans="1:2" x14ac:dyDescent="0.2">
      <c r="A545" s="67" t="s">
        <v>39</v>
      </c>
      <c r="B545" s="54">
        <v>0.873</v>
      </c>
    </row>
    <row r="546" spans="1:2" x14ac:dyDescent="0.2">
      <c r="A546" s="67" t="s">
        <v>5</v>
      </c>
      <c r="B546" s="54">
        <v>0.45200000000000001</v>
      </c>
    </row>
    <row r="547" spans="1:2" x14ac:dyDescent="0.2">
      <c r="A547" s="67" t="s">
        <v>40</v>
      </c>
      <c r="B547" s="54">
        <v>0.89300000000000002</v>
      </c>
    </row>
    <row r="548" spans="1:2" x14ac:dyDescent="0.2">
      <c r="A548" s="67" t="s">
        <v>228</v>
      </c>
      <c r="B548" s="54">
        <v>0.55700000000000005</v>
      </c>
    </row>
    <row r="549" spans="1:2" x14ac:dyDescent="0.2">
      <c r="A549" s="66" t="s">
        <v>10</v>
      </c>
      <c r="B549" s="54">
        <v>0.60640000000000005</v>
      </c>
    </row>
    <row r="550" spans="1:2" x14ac:dyDescent="0.2">
      <c r="A550" s="67" t="s">
        <v>42</v>
      </c>
      <c r="B550" s="54">
        <v>0.96799999999999997</v>
      </c>
    </row>
    <row r="551" spans="1:2" x14ac:dyDescent="0.2">
      <c r="A551" s="67" t="s">
        <v>230</v>
      </c>
      <c r="B551" s="54">
        <v>0.254</v>
      </c>
    </row>
    <row r="552" spans="1:2" x14ac:dyDescent="0.2">
      <c r="A552" s="67" t="s">
        <v>234</v>
      </c>
      <c r="B552" s="54">
        <v>0.28799999999999998</v>
      </c>
    </row>
    <row r="553" spans="1:2" x14ac:dyDescent="0.2">
      <c r="A553" s="67" t="s">
        <v>12</v>
      </c>
      <c r="B553" s="54">
        <v>0.97799999999999998</v>
      </c>
    </row>
    <row r="554" spans="1:2" x14ac:dyDescent="0.2">
      <c r="A554" s="67" t="s">
        <v>231</v>
      </c>
      <c r="B554" s="54">
        <v>0.54400000000000004</v>
      </c>
    </row>
    <row r="555" spans="1:2" x14ac:dyDescent="0.2">
      <c r="A555" s="53" t="s">
        <v>53</v>
      </c>
      <c r="B555" s="54">
        <v>0.4958636363636364</v>
      </c>
    </row>
    <row r="556" spans="1:2" x14ac:dyDescent="0.2">
      <c r="A556" s="66" t="s">
        <v>15</v>
      </c>
      <c r="B556" s="54">
        <v>0.45155555555555554</v>
      </c>
    </row>
    <row r="557" spans="1:2" x14ac:dyDescent="0.2">
      <c r="A557" s="67" t="s">
        <v>67</v>
      </c>
      <c r="B557" s="54">
        <v>0.13700000000000001</v>
      </c>
    </row>
    <row r="558" spans="1:2" x14ac:dyDescent="0.2">
      <c r="A558" s="67" t="s">
        <v>16</v>
      </c>
      <c r="B558" s="54">
        <v>0.80600000000000005</v>
      </c>
    </row>
    <row r="559" spans="1:2" x14ac:dyDescent="0.2">
      <c r="A559" s="67" t="s">
        <v>17</v>
      </c>
      <c r="B559" s="54">
        <v>0.92900000000000005</v>
      </c>
    </row>
    <row r="560" spans="1:2" x14ac:dyDescent="0.2">
      <c r="A560" s="67" t="s">
        <v>160</v>
      </c>
      <c r="B560" s="54">
        <v>0.60599999999999998</v>
      </c>
    </row>
    <row r="561" spans="1:2" x14ac:dyDescent="0.2">
      <c r="A561" s="67" t="s">
        <v>19</v>
      </c>
      <c r="B561" s="54">
        <v>0.61599999999999999</v>
      </c>
    </row>
    <row r="562" spans="1:2" x14ac:dyDescent="0.2">
      <c r="A562" s="67" t="s">
        <v>238</v>
      </c>
      <c r="B562" s="54">
        <v>0.28949999999999998</v>
      </c>
    </row>
    <row r="563" spans="1:2" x14ac:dyDescent="0.2">
      <c r="A563" s="67" t="s">
        <v>73</v>
      </c>
      <c r="B563" s="54">
        <v>0.24199999999999999</v>
      </c>
    </row>
    <row r="564" spans="1:2" x14ac:dyDescent="0.2">
      <c r="A564" s="67" t="s">
        <v>18</v>
      </c>
      <c r="B564" s="54">
        <v>0.14899999999999999</v>
      </c>
    </row>
    <row r="565" spans="1:2" x14ac:dyDescent="0.2">
      <c r="A565" s="66" t="s">
        <v>3</v>
      </c>
      <c r="B565" s="54">
        <v>0.48750000000000004</v>
      </c>
    </row>
    <row r="566" spans="1:2" x14ac:dyDescent="0.2">
      <c r="A566" s="67" t="s">
        <v>39</v>
      </c>
      <c r="B566" s="54">
        <v>0.85199999999999998</v>
      </c>
    </row>
    <row r="567" spans="1:2" x14ac:dyDescent="0.2">
      <c r="A567" s="67" t="s">
        <v>5</v>
      </c>
      <c r="B567" s="54">
        <v>0.48499999999999999</v>
      </c>
    </row>
    <row r="568" spans="1:2" x14ac:dyDescent="0.2">
      <c r="A568" s="67" t="s">
        <v>42</v>
      </c>
      <c r="B568" s="54">
        <v>0.14899999999999999</v>
      </c>
    </row>
    <row r="569" spans="1:2" x14ac:dyDescent="0.2">
      <c r="A569" s="67" t="s">
        <v>40</v>
      </c>
      <c r="B569" s="54">
        <v>0.91900000000000004</v>
      </c>
    </row>
    <row r="570" spans="1:2" x14ac:dyDescent="0.2">
      <c r="A570" s="67" t="s">
        <v>7</v>
      </c>
      <c r="B570" s="54">
        <v>0.157</v>
      </c>
    </row>
    <row r="571" spans="1:2" x14ac:dyDescent="0.2">
      <c r="A571" s="67" t="s">
        <v>237</v>
      </c>
      <c r="B571" s="54">
        <v>9.6000000000000002E-2</v>
      </c>
    </row>
    <row r="572" spans="1:2" x14ac:dyDescent="0.2">
      <c r="A572" s="67" t="s">
        <v>61</v>
      </c>
      <c r="B572" s="54">
        <v>0.40600000000000003</v>
      </c>
    </row>
    <row r="573" spans="1:2" x14ac:dyDescent="0.2">
      <c r="A573" s="67" t="s">
        <v>228</v>
      </c>
      <c r="B573" s="54">
        <v>0.83599999999999997</v>
      </c>
    </row>
    <row r="574" spans="1:2" x14ac:dyDescent="0.2">
      <c r="A574" s="66" t="s">
        <v>10</v>
      </c>
      <c r="B574" s="54">
        <v>0.58900000000000008</v>
      </c>
    </row>
    <row r="575" spans="1:2" x14ac:dyDescent="0.2">
      <c r="A575" s="67" t="s">
        <v>42</v>
      </c>
      <c r="B575" s="54">
        <v>0.95499999999999996</v>
      </c>
    </row>
    <row r="576" spans="1:2" x14ac:dyDescent="0.2">
      <c r="A576" s="67" t="s">
        <v>230</v>
      </c>
      <c r="B576" s="54">
        <v>0.32200000000000001</v>
      </c>
    </row>
    <row r="577" spans="1:2" x14ac:dyDescent="0.2">
      <c r="A577" s="67" t="s">
        <v>12</v>
      </c>
      <c r="B577" s="54">
        <v>0.94499999999999995</v>
      </c>
    </row>
    <row r="578" spans="1:2" x14ac:dyDescent="0.2">
      <c r="A578" s="67" t="s">
        <v>233</v>
      </c>
      <c r="B578" s="54">
        <v>9.6000000000000002E-2</v>
      </c>
    </row>
    <row r="579" spans="1:2" x14ac:dyDescent="0.2">
      <c r="A579" s="67" t="s">
        <v>231</v>
      </c>
      <c r="B579" s="54">
        <v>0.627</v>
      </c>
    </row>
    <row r="580" spans="1:2" x14ac:dyDescent="0.2">
      <c r="A580" s="53" t="s">
        <v>34</v>
      </c>
      <c r="B580" s="54">
        <v>0.49970833333333325</v>
      </c>
    </row>
    <row r="581" spans="1:2" x14ac:dyDescent="0.2">
      <c r="A581" s="66" t="s">
        <v>15</v>
      </c>
      <c r="B581" s="54">
        <v>0.45570000000000005</v>
      </c>
    </row>
    <row r="582" spans="1:2" x14ac:dyDescent="0.2">
      <c r="A582" s="67" t="s">
        <v>227</v>
      </c>
      <c r="B582" s="54">
        <v>0.33700000000000002</v>
      </c>
    </row>
    <row r="583" spans="1:2" x14ac:dyDescent="0.2">
      <c r="A583" s="67" t="s">
        <v>241</v>
      </c>
      <c r="B583" s="54">
        <v>0.373</v>
      </c>
    </row>
    <row r="584" spans="1:2" x14ac:dyDescent="0.2">
      <c r="A584" s="67" t="s">
        <v>16</v>
      </c>
      <c r="B584" s="54">
        <v>0.76500000000000001</v>
      </c>
    </row>
    <row r="585" spans="1:2" x14ac:dyDescent="0.2">
      <c r="A585" s="67" t="s">
        <v>17</v>
      </c>
      <c r="B585" s="54">
        <v>0.92900000000000005</v>
      </c>
    </row>
    <row r="586" spans="1:2" x14ac:dyDescent="0.2">
      <c r="A586" s="67" t="s">
        <v>232</v>
      </c>
      <c r="B586" s="54">
        <v>0.46</v>
      </c>
    </row>
    <row r="587" spans="1:2" x14ac:dyDescent="0.2">
      <c r="A587" s="67" t="s">
        <v>160</v>
      </c>
      <c r="B587" s="54">
        <v>0.68300000000000005</v>
      </c>
    </row>
    <row r="588" spans="1:2" x14ac:dyDescent="0.2">
      <c r="A588" s="67" t="s">
        <v>19</v>
      </c>
      <c r="B588" s="54">
        <v>0.58299999999999996</v>
      </c>
    </row>
    <row r="589" spans="1:2" x14ac:dyDescent="0.2">
      <c r="A589" s="67" t="s">
        <v>242</v>
      </c>
      <c r="B589" s="54">
        <v>0.27700000000000002</v>
      </c>
    </row>
    <row r="590" spans="1:2" x14ac:dyDescent="0.2">
      <c r="A590" s="67" t="s">
        <v>73</v>
      </c>
      <c r="B590" s="54">
        <v>0.14899999999999999</v>
      </c>
    </row>
    <row r="591" spans="1:2" x14ac:dyDescent="0.2">
      <c r="A591" s="67" t="s">
        <v>18</v>
      </c>
      <c r="B591" s="54">
        <v>1E-3</v>
      </c>
    </row>
    <row r="592" spans="1:2" x14ac:dyDescent="0.2">
      <c r="A592" s="66" t="s">
        <v>3</v>
      </c>
      <c r="B592" s="54">
        <v>0.53228571428571436</v>
      </c>
    </row>
    <row r="593" spans="1:2" x14ac:dyDescent="0.2">
      <c r="A593" s="67" t="s">
        <v>39</v>
      </c>
      <c r="B593" s="54">
        <v>0.55700000000000005</v>
      </c>
    </row>
    <row r="594" spans="1:2" x14ac:dyDescent="0.2">
      <c r="A594" s="67" t="s">
        <v>5</v>
      </c>
      <c r="B594" s="54">
        <v>0.67</v>
      </c>
    </row>
    <row r="595" spans="1:2" x14ac:dyDescent="0.2">
      <c r="A595" s="67" t="s">
        <v>40</v>
      </c>
      <c r="B595" s="54">
        <v>0.97799999999999998</v>
      </c>
    </row>
    <row r="596" spans="1:2" x14ac:dyDescent="0.2">
      <c r="A596" s="67" t="s">
        <v>229</v>
      </c>
      <c r="B596" s="54">
        <v>0.22900000000000001</v>
      </c>
    </row>
    <row r="597" spans="1:2" x14ac:dyDescent="0.2">
      <c r="A597" s="67" t="s">
        <v>7</v>
      </c>
      <c r="B597" s="54">
        <v>6.3E-2</v>
      </c>
    </row>
    <row r="598" spans="1:2" x14ac:dyDescent="0.2">
      <c r="A598" s="67" t="s">
        <v>61</v>
      </c>
      <c r="B598" s="54">
        <v>0.39300000000000002</v>
      </c>
    </row>
    <row r="599" spans="1:2" x14ac:dyDescent="0.2">
      <c r="A599" s="67" t="s">
        <v>228</v>
      </c>
      <c r="B599" s="54">
        <v>0.83599999999999997</v>
      </c>
    </row>
    <row r="600" spans="1:2" x14ac:dyDescent="0.2">
      <c r="A600" s="66" t="s">
        <v>10</v>
      </c>
      <c r="B600" s="54">
        <v>0.53</v>
      </c>
    </row>
    <row r="601" spans="1:2" x14ac:dyDescent="0.2">
      <c r="A601" s="67" t="s">
        <v>42</v>
      </c>
      <c r="B601" s="54">
        <v>0.95499999999999996</v>
      </c>
    </row>
    <row r="602" spans="1:2" x14ac:dyDescent="0.2">
      <c r="A602" s="67" t="s">
        <v>230</v>
      </c>
      <c r="B602" s="54">
        <v>0.27700000000000002</v>
      </c>
    </row>
    <row r="603" spans="1:2" x14ac:dyDescent="0.2">
      <c r="A603" s="67" t="s">
        <v>234</v>
      </c>
      <c r="B603" s="54">
        <v>0.38800000000000001</v>
      </c>
    </row>
    <row r="604" spans="1:2" x14ac:dyDescent="0.2">
      <c r="A604" s="67" t="s">
        <v>12</v>
      </c>
      <c r="B604" s="54">
        <v>0.97</v>
      </c>
    </row>
    <row r="605" spans="1:2" x14ac:dyDescent="0.2">
      <c r="A605" s="67" t="s">
        <v>233</v>
      </c>
      <c r="B605" s="54">
        <v>0.19500000000000001</v>
      </c>
    </row>
    <row r="606" spans="1:2" x14ac:dyDescent="0.2">
      <c r="A606" s="67" t="s">
        <v>231</v>
      </c>
      <c r="B606" s="54">
        <v>0.68300000000000005</v>
      </c>
    </row>
    <row r="607" spans="1:2" x14ac:dyDescent="0.2">
      <c r="A607" s="67" t="s">
        <v>228</v>
      </c>
      <c r="B607" s="54">
        <v>0.24199999999999999</v>
      </c>
    </row>
    <row r="608" spans="1:2" x14ac:dyDescent="0.2">
      <c r="A608" s="53" t="s">
        <v>99</v>
      </c>
      <c r="B608" s="54">
        <v>0.47481250000000003</v>
      </c>
    </row>
    <row r="609" spans="1:2" x14ac:dyDescent="0.2">
      <c r="A609" s="66" t="s">
        <v>15</v>
      </c>
      <c r="B609" s="54">
        <v>0.40783333333333333</v>
      </c>
    </row>
    <row r="610" spans="1:2" x14ac:dyDescent="0.2">
      <c r="A610" s="67" t="s">
        <v>16</v>
      </c>
      <c r="B610" s="54">
        <v>0.54400000000000004</v>
      </c>
    </row>
    <row r="611" spans="1:2" x14ac:dyDescent="0.2">
      <c r="A611" s="67" t="s">
        <v>17</v>
      </c>
      <c r="B611" s="54">
        <v>0.63900000000000001</v>
      </c>
    </row>
    <row r="612" spans="1:2" x14ac:dyDescent="0.2">
      <c r="A612" s="67" t="s">
        <v>160</v>
      </c>
      <c r="B612" s="54">
        <v>0.45200000000000001</v>
      </c>
    </row>
    <row r="613" spans="1:2" x14ac:dyDescent="0.2">
      <c r="A613" s="67" t="s">
        <v>19</v>
      </c>
      <c r="B613" s="54">
        <v>0.48499999999999999</v>
      </c>
    </row>
    <row r="614" spans="1:2" x14ac:dyDescent="0.2">
      <c r="A614" s="67" t="s">
        <v>238</v>
      </c>
      <c r="B614" s="54">
        <v>0.32700000000000001</v>
      </c>
    </row>
    <row r="615" spans="1:2" x14ac:dyDescent="0.2">
      <c r="A615" s="67" t="s">
        <v>18</v>
      </c>
      <c r="B615" s="54">
        <v>0</v>
      </c>
    </row>
    <row r="616" spans="1:2" x14ac:dyDescent="0.2">
      <c r="A616" s="66" t="s">
        <v>3</v>
      </c>
      <c r="B616" s="54">
        <v>0.44733333333333331</v>
      </c>
    </row>
    <row r="617" spans="1:2" x14ac:dyDescent="0.2">
      <c r="A617" s="67" t="s">
        <v>39</v>
      </c>
      <c r="B617" s="54">
        <v>0.51600000000000001</v>
      </c>
    </row>
    <row r="618" spans="1:2" x14ac:dyDescent="0.2">
      <c r="A618" s="67" t="s">
        <v>5</v>
      </c>
      <c r="B618" s="54">
        <v>0.48499999999999999</v>
      </c>
    </row>
    <row r="619" spans="1:2" x14ac:dyDescent="0.2">
      <c r="A619" s="67" t="s">
        <v>40</v>
      </c>
      <c r="B619" s="54">
        <v>0.86499999999999999</v>
      </c>
    </row>
    <row r="620" spans="1:2" x14ac:dyDescent="0.2">
      <c r="A620" s="67" t="s">
        <v>229</v>
      </c>
      <c r="B620" s="54">
        <v>0.14199999999999999</v>
      </c>
    </row>
    <row r="621" spans="1:2" x14ac:dyDescent="0.2">
      <c r="A621" s="67" t="s">
        <v>7</v>
      </c>
      <c r="B621" s="54">
        <v>6.0000000000000001E-3</v>
      </c>
    </row>
    <row r="622" spans="1:2" x14ac:dyDescent="0.2">
      <c r="A622" s="67" t="s">
        <v>228</v>
      </c>
      <c r="B622" s="54">
        <v>0.67</v>
      </c>
    </row>
    <row r="623" spans="1:2" x14ac:dyDescent="0.2">
      <c r="A623" s="66" t="s">
        <v>10</v>
      </c>
      <c r="B623" s="54">
        <v>0.61649999999999994</v>
      </c>
    </row>
    <row r="624" spans="1:2" x14ac:dyDescent="0.2">
      <c r="A624" s="67" t="s">
        <v>42</v>
      </c>
      <c r="B624" s="54">
        <v>0.69299999999999995</v>
      </c>
    </row>
    <row r="625" spans="1:2" x14ac:dyDescent="0.2">
      <c r="A625" s="67" t="s">
        <v>230</v>
      </c>
      <c r="B625" s="54">
        <v>0.29599999999999999</v>
      </c>
    </row>
    <row r="626" spans="1:2" x14ac:dyDescent="0.2">
      <c r="A626" s="67" t="s">
        <v>12</v>
      </c>
      <c r="B626" s="54">
        <v>0.94499999999999995</v>
      </c>
    </row>
    <row r="627" spans="1:2" x14ac:dyDescent="0.2">
      <c r="A627" s="67" t="s">
        <v>231</v>
      </c>
      <c r="B627" s="54">
        <v>0.53200000000000003</v>
      </c>
    </row>
    <row r="628" spans="1:2" x14ac:dyDescent="0.2">
      <c r="A628" s="53" t="s">
        <v>36</v>
      </c>
      <c r="B628" s="54">
        <v>0.46014999999999995</v>
      </c>
    </row>
    <row r="629" spans="1:2" x14ac:dyDescent="0.2">
      <c r="A629" s="66" t="s">
        <v>15</v>
      </c>
      <c r="B629" s="54">
        <v>0.42328571428571438</v>
      </c>
    </row>
    <row r="630" spans="1:2" x14ac:dyDescent="0.2">
      <c r="A630" s="67" t="s">
        <v>16</v>
      </c>
      <c r="B630" s="54">
        <v>0.54400000000000004</v>
      </c>
    </row>
    <row r="631" spans="1:2" x14ac:dyDescent="0.2">
      <c r="A631" s="67" t="s">
        <v>17</v>
      </c>
      <c r="B631" s="54">
        <v>0.69299999999999995</v>
      </c>
    </row>
    <row r="632" spans="1:2" x14ac:dyDescent="0.2">
      <c r="A632" s="67" t="s">
        <v>232</v>
      </c>
      <c r="B632" s="54">
        <v>0.23599999999999999</v>
      </c>
    </row>
    <row r="633" spans="1:2" x14ac:dyDescent="0.2">
      <c r="A633" s="67" t="s">
        <v>160</v>
      </c>
      <c r="B633" s="54">
        <v>0.51800000000000002</v>
      </c>
    </row>
    <row r="634" spans="1:2" x14ac:dyDescent="0.2">
      <c r="A634" s="67" t="s">
        <v>19</v>
      </c>
      <c r="B634" s="54">
        <v>0.56299999999999994</v>
      </c>
    </row>
    <row r="635" spans="1:2" x14ac:dyDescent="0.2">
      <c r="A635" s="67" t="s">
        <v>238</v>
      </c>
      <c r="B635" s="54">
        <v>0.33700000000000002</v>
      </c>
    </row>
    <row r="636" spans="1:2" x14ac:dyDescent="0.2">
      <c r="A636" s="67" t="s">
        <v>18</v>
      </c>
      <c r="B636" s="54">
        <v>7.1999999999999995E-2</v>
      </c>
    </row>
    <row r="637" spans="1:2" x14ac:dyDescent="0.2">
      <c r="A637" s="66" t="s">
        <v>3</v>
      </c>
      <c r="B637" s="54">
        <v>0.44357142857142856</v>
      </c>
    </row>
    <row r="638" spans="1:2" x14ac:dyDescent="0.2">
      <c r="A638" s="67" t="s">
        <v>39</v>
      </c>
      <c r="B638" s="54">
        <v>0.68300000000000005</v>
      </c>
    </row>
    <row r="639" spans="1:2" x14ac:dyDescent="0.2">
      <c r="A639" s="67" t="s">
        <v>5</v>
      </c>
      <c r="B639" s="54">
        <v>0.41899999999999998</v>
      </c>
    </row>
    <row r="640" spans="1:2" x14ac:dyDescent="0.2">
      <c r="A640" s="67" t="s">
        <v>40</v>
      </c>
      <c r="B640" s="54">
        <v>0.72399999999999998</v>
      </c>
    </row>
    <row r="641" spans="1:2" x14ac:dyDescent="0.2">
      <c r="A641" s="67" t="s">
        <v>229</v>
      </c>
      <c r="B641" s="54">
        <v>8.5000000000000006E-2</v>
      </c>
    </row>
    <row r="642" spans="1:2" x14ac:dyDescent="0.2">
      <c r="A642" s="67" t="s">
        <v>7</v>
      </c>
      <c r="B642" s="54">
        <v>0.108</v>
      </c>
    </row>
    <row r="643" spans="1:2" x14ac:dyDescent="0.2">
      <c r="A643" s="67" t="s">
        <v>61</v>
      </c>
      <c r="B643" s="54">
        <v>0.39300000000000002</v>
      </c>
    </row>
    <row r="644" spans="1:2" x14ac:dyDescent="0.2">
      <c r="A644" s="67" t="s">
        <v>228</v>
      </c>
      <c r="B644" s="54">
        <v>0.69299999999999995</v>
      </c>
    </row>
    <row r="645" spans="1:2" x14ac:dyDescent="0.2">
      <c r="A645" s="66" t="s">
        <v>10</v>
      </c>
      <c r="B645" s="54">
        <v>0.52250000000000008</v>
      </c>
    </row>
    <row r="646" spans="1:2" x14ac:dyDescent="0.2">
      <c r="A646" s="67" t="s">
        <v>173</v>
      </c>
      <c r="B646" s="54">
        <v>0.18099999999999999</v>
      </c>
    </row>
    <row r="647" spans="1:2" x14ac:dyDescent="0.2">
      <c r="A647" s="67" t="s">
        <v>42</v>
      </c>
      <c r="B647" s="54">
        <v>0.90100000000000002</v>
      </c>
    </row>
    <row r="648" spans="1:2" x14ac:dyDescent="0.2">
      <c r="A648" s="67" t="s">
        <v>230</v>
      </c>
      <c r="B648" s="54">
        <v>0.254</v>
      </c>
    </row>
    <row r="649" spans="1:2" x14ac:dyDescent="0.2">
      <c r="A649" s="67" t="s">
        <v>234</v>
      </c>
      <c r="B649" s="54">
        <v>0.308</v>
      </c>
    </row>
    <row r="650" spans="1:2" x14ac:dyDescent="0.2">
      <c r="A650" s="67" t="s">
        <v>12</v>
      </c>
      <c r="B650" s="54">
        <v>0.91900000000000004</v>
      </c>
    </row>
    <row r="651" spans="1:2" x14ac:dyDescent="0.2">
      <c r="A651" s="67" t="s">
        <v>231</v>
      </c>
      <c r="B651" s="54">
        <v>0.57199999999999995</v>
      </c>
    </row>
    <row r="652" spans="1:2" x14ac:dyDescent="0.2">
      <c r="A652" s="53" t="s">
        <v>220</v>
      </c>
      <c r="B652" s="54">
        <v>0.43900000000000006</v>
      </c>
    </row>
    <row r="653" spans="1:2" x14ac:dyDescent="0.2">
      <c r="A653" s="66" t="s">
        <v>15</v>
      </c>
      <c r="B653" s="54">
        <v>0.385625</v>
      </c>
    </row>
    <row r="654" spans="1:2" x14ac:dyDescent="0.2">
      <c r="A654" s="67" t="s">
        <v>67</v>
      </c>
      <c r="B654" s="54">
        <v>0.21099999999999999</v>
      </c>
    </row>
    <row r="655" spans="1:2" x14ac:dyDescent="0.2">
      <c r="A655" s="67" t="s">
        <v>16</v>
      </c>
      <c r="B655" s="54">
        <v>0.65900000000000003</v>
      </c>
    </row>
    <row r="656" spans="1:2" x14ac:dyDescent="0.2">
      <c r="A656" s="67" t="s">
        <v>17</v>
      </c>
      <c r="B656" s="54">
        <v>0.73899999999999999</v>
      </c>
    </row>
    <row r="657" spans="1:2" x14ac:dyDescent="0.2">
      <c r="A657" s="67" t="s">
        <v>232</v>
      </c>
      <c r="B657" s="54">
        <v>0.35499999999999998</v>
      </c>
    </row>
    <row r="658" spans="1:2" x14ac:dyDescent="0.2">
      <c r="A658" s="67" t="s">
        <v>236</v>
      </c>
      <c r="B658" s="54">
        <v>0.21099999999999999</v>
      </c>
    </row>
    <row r="659" spans="1:2" x14ac:dyDescent="0.2">
      <c r="A659" s="67" t="s">
        <v>19</v>
      </c>
      <c r="B659" s="54">
        <v>0.44700000000000001</v>
      </c>
    </row>
    <row r="660" spans="1:2" x14ac:dyDescent="0.2">
      <c r="A660" s="67" t="s">
        <v>238</v>
      </c>
      <c r="B660" s="54">
        <v>0.35499999999999998</v>
      </c>
    </row>
    <row r="661" spans="1:2" x14ac:dyDescent="0.2">
      <c r="A661" s="67" t="s">
        <v>18</v>
      </c>
      <c r="B661" s="54">
        <v>0.108</v>
      </c>
    </row>
    <row r="662" spans="1:2" x14ac:dyDescent="0.2">
      <c r="A662" s="66" t="s">
        <v>3</v>
      </c>
      <c r="B662" s="54">
        <v>0.43771428571428572</v>
      </c>
    </row>
    <row r="663" spans="1:2" x14ac:dyDescent="0.2">
      <c r="A663" s="67" t="s">
        <v>39</v>
      </c>
      <c r="B663" s="54">
        <v>0.69299999999999995</v>
      </c>
    </row>
    <row r="664" spans="1:2" x14ac:dyDescent="0.2">
      <c r="A664" s="67" t="s">
        <v>5</v>
      </c>
      <c r="B664" s="54">
        <v>0.46</v>
      </c>
    </row>
    <row r="665" spans="1:2" x14ac:dyDescent="0.2">
      <c r="A665" s="67" t="s">
        <v>40</v>
      </c>
      <c r="B665" s="54">
        <v>0.86499999999999999</v>
      </c>
    </row>
    <row r="666" spans="1:2" x14ac:dyDescent="0.2">
      <c r="A666" s="67" t="s">
        <v>229</v>
      </c>
      <c r="B666" s="54">
        <v>8.5000000000000006E-2</v>
      </c>
    </row>
    <row r="667" spans="1:2" x14ac:dyDescent="0.2">
      <c r="A667" s="67" t="s">
        <v>7</v>
      </c>
      <c r="B667" s="54">
        <v>0.08</v>
      </c>
    </row>
    <row r="668" spans="1:2" x14ac:dyDescent="0.2">
      <c r="A668" s="67" t="s">
        <v>61</v>
      </c>
      <c r="B668" s="54">
        <v>0.26500000000000001</v>
      </c>
    </row>
    <row r="669" spans="1:2" x14ac:dyDescent="0.2">
      <c r="A669" s="67" t="s">
        <v>228</v>
      </c>
      <c r="B669" s="54">
        <v>0.61599999999999999</v>
      </c>
    </row>
    <row r="670" spans="1:2" x14ac:dyDescent="0.2">
      <c r="A670" s="66" t="s">
        <v>10</v>
      </c>
      <c r="B670" s="54">
        <v>0.5116666666666666</v>
      </c>
    </row>
    <row r="671" spans="1:2" x14ac:dyDescent="0.2">
      <c r="A671" s="67" t="s">
        <v>42</v>
      </c>
      <c r="B671" s="54">
        <v>0.73899999999999999</v>
      </c>
    </row>
    <row r="672" spans="1:2" x14ac:dyDescent="0.2">
      <c r="A672" s="67" t="s">
        <v>230</v>
      </c>
      <c r="B672" s="54">
        <v>0.35499999999999998</v>
      </c>
    </row>
    <row r="673" spans="1:2" x14ac:dyDescent="0.2">
      <c r="A673" s="67" t="s">
        <v>234</v>
      </c>
      <c r="B673" s="54">
        <v>0.19500000000000001</v>
      </c>
    </row>
    <row r="674" spans="1:2" x14ac:dyDescent="0.2">
      <c r="A674" s="67" t="s">
        <v>12</v>
      </c>
      <c r="B674" s="54">
        <v>0.94499999999999995</v>
      </c>
    </row>
    <row r="675" spans="1:2" x14ac:dyDescent="0.2">
      <c r="A675" s="67" t="s">
        <v>233</v>
      </c>
      <c r="B675" s="54">
        <v>1.7999999999999999E-2</v>
      </c>
    </row>
    <row r="676" spans="1:2" x14ac:dyDescent="0.2">
      <c r="A676" s="67" t="s">
        <v>231</v>
      </c>
      <c r="B676" s="54">
        <v>0.81799999999999995</v>
      </c>
    </row>
    <row r="677" spans="1:2" x14ac:dyDescent="0.2">
      <c r="A677" s="53" t="s">
        <v>240</v>
      </c>
      <c r="B677" s="54">
        <v>0.48379964539007103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B3:T567"/>
  <sheetViews>
    <sheetView topLeftCell="E1" workbookViewId="0">
      <selection activeCell="L10" sqref="L10"/>
    </sheetView>
  </sheetViews>
  <sheetFormatPr baseColWidth="10" defaultRowHeight="15" x14ac:dyDescent="0.2"/>
  <cols>
    <col min="2" max="2" width="19.83203125" bestFit="1" customWidth="1"/>
    <col min="3" max="3" width="16.33203125" bestFit="1" customWidth="1"/>
    <col min="4" max="4" width="46.6640625" bestFit="1" customWidth="1"/>
    <col min="5" max="5" width="46.6640625" style="27" customWidth="1"/>
    <col min="6" max="7" width="16.33203125" customWidth="1"/>
    <col min="8" max="8" width="18.33203125" customWidth="1"/>
    <col min="9" max="9" width="20.5" bestFit="1" customWidth="1"/>
    <col min="10" max="10" width="11.33203125" customWidth="1"/>
    <col min="11" max="11" width="108.83203125" style="27" bestFit="1" customWidth="1"/>
    <col min="18" max="18" width="9.1640625" bestFit="1" customWidth="1"/>
    <col min="19" max="19" width="4.5" bestFit="1" customWidth="1"/>
    <col min="20" max="20" width="4.6640625" bestFit="1" customWidth="1"/>
  </cols>
  <sheetData>
    <row r="3" spans="2:20" x14ac:dyDescent="0.2">
      <c r="B3" t="s">
        <v>0</v>
      </c>
      <c r="C3" t="s">
        <v>9</v>
      </c>
      <c r="D3" t="s">
        <v>38</v>
      </c>
      <c r="E3" s="27" t="s">
        <v>249</v>
      </c>
      <c r="F3" t="s">
        <v>257</v>
      </c>
      <c r="G3" t="s">
        <v>258</v>
      </c>
      <c r="H3" t="s">
        <v>259</v>
      </c>
      <c r="I3" t="s">
        <v>278</v>
      </c>
      <c r="J3" t="s">
        <v>248</v>
      </c>
      <c r="K3" s="27" t="s">
        <v>267</v>
      </c>
      <c r="L3" t="s">
        <v>277</v>
      </c>
      <c r="R3" t="s">
        <v>248</v>
      </c>
      <c r="S3" t="s">
        <v>246</v>
      </c>
      <c r="T3" t="s">
        <v>260</v>
      </c>
    </row>
    <row r="4" spans="2:20" x14ac:dyDescent="0.2">
      <c r="B4" t="s">
        <v>190</v>
      </c>
      <c r="C4" t="s">
        <v>15</v>
      </c>
      <c r="D4" t="s">
        <v>17</v>
      </c>
      <c r="E4" s="47" t="s">
        <v>280</v>
      </c>
      <c r="F4">
        <v>8</v>
      </c>
      <c r="G4" s="27">
        <v>8</v>
      </c>
      <c r="H4" s="27">
        <v>12</v>
      </c>
      <c r="I4" s="27">
        <v>14.600000000000001</v>
      </c>
      <c r="J4" s="27" t="s">
        <v>252</v>
      </c>
      <c r="K4" s="27" t="s">
        <v>270</v>
      </c>
      <c r="L4" s="68">
        <v>0.89300000000000002</v>
      </c>
      <c r="M4" s="30"/>
      <c r="N4" s="44"/>
      <c r="R4" t="s">
        <v>252</v>
      </c>
      <c r="S4">
        <v>0.8</v>
      </c>
      <c r="T4">
        <v>1</v>
      </c>
    </row>
    <row r="5" spans="2:20" x14ac:dyDescent="0.2">
      <c r="B5" t="s">
        <v>190</v>
      </c>
      <c r="C5" t="s">
        <v>15</v>
      </c>
      <c r="D5" t="s">
        <v>19</v>
      </c>
      <c r="E5" s="47" t="s">
        <v>281</v>
      </c>
      <c r="F5" s="27">
        <v>5</v>
      </c>
      <c r="G5" s="27">
        <v>8</v>
      </c>
      <c r="H5" s="27">
        <v>9</v>
      </c>
      <c r="I5" s="27">
        <v>12.8</v>
      </c>
      <c r="J5" s="27" t="s">
        <v>253</v>
      </c>
      <c r="K5" s="51" t="s">
        <v>275</v>
      </c>
      <c r="L5" s="68">
        <v>0.69299999999999995</v>
      </c>
      <c r="M5" s="30"/>
      <c r="N5" s="44"/>
      <c r="O5" s="27"/>
      <c r="R5" t="s">
        <v>253</v>
      </c>
      <c r="S5">
        <v>0.6</v>
      </c>
      <c r="T5">
        <v>0.8</v>
      </c>
    </row>
    <row r="6" spans="2:20" x14ac:dyDescent="0.2">
      <c r="B6" t="s">
        <v>190</v>
      </c>
      <c r="C6" t="s">
        <v>15</v>
      </c>
      <c r="D6" t="s">
        <v>16</v>
      </c>
      <c r="E6" s="47" t="s">
        <v>282</v>
      </c>
      <c r="F6" s="27">
        <v>8</v>
      </c>
      <c r="G6" s="27">
        <v>4</v>
      </c>
      <c r="H6" s="27">
        <v>10</v>
      </c>
      <c r="I6" s="27">
        <v>13.2</v>
      </c>
      <c r="J6" s="27" t="s">
        <v>253</v>
      </c>
      <c r="K6" s="51" t="s">
        <v>270</v>
      </c>
      <c r="L6" s="68">
        <v>0.76500000000000001</v>
      </c>
      <c r="M6" s="30"/>
      <c r="N6" s="44"/>
      <c r="O6" s="27"/>
      <c r="R6" t="s">
        <v>254</v>
      </c>
      <c r="S6">
        <v>0.4</v>
      </c>
      <c r="T6">
        <v>0.6</v>
      </c>
    </row>
    <row r="7" spans="2:20" x14ac:dyDescent="0.2">
      <c r="B7" t="s">
        <v>190</v>
      </c>
      <c r="C7" t="s">
        <v>15</v>
      </c>
      <c r="D7" t="s">
        <v>238</v>
      </c>
      <c r="E7" s="47" t="s">
        <v>283</v>
      </c>
      <c r="F7" s="27">
        <v>2</v>
      </c>
      <c r="G7" s="27">
        <v>4</v>
      </c>
      <c r="H7" s="27">
        <v>4</v>
      </c>
      <c r="I7" s="27">
        <v>8.4</v>
      </c>
      <c r="J7" s="27" t="s">
        <v>254</v>
      </c>
      <c r="K7" s="51" t="s">
        <v>107</v>
      </c>
      <c r="L7" s="68">
        <v>0.40600000000000003</v>
      </c>
      <c r="M7" s="30"/>
      <c r="N7" s="44"/>
      <c r="O7" s="27"/>
      <c r="R7" t="s">
        <v>255</v>
      </c>
      <c r="S7">
        <v>0.2</v>
      </c>
      <c r="T7">
        <v>0.4</v>
      </c>
    </row>
    <row r="8" spans="2:20" x14ac:dyDescent="0.2">
      <c r="B8" t="s">
        <v>190</v>
      </c>
      <c r="C8" t="s">
        <v>15</v>
      </c>
      <c r="D8" t="s">
        <v>227</v>
      </c>
      <c r="E8" s="47" t="s">
        <v>284</v>
      </c>
      <c r="F8" s="27">
        <v>2</v>
      </c>
      <c r="G8" s="27">
        <v>0</v>
      </c>
      <c r="H8" s="27">
        <v>2</v>
      </c>
      <c r="I8" s="27">
        <v>6.4</v>
      </c>
      <c r="J8" s="27" t="s">
        <v>255</v>
      </c>
      <c r="K8" s="51" t="s">
        <v>275</v>
      </c>
      <c r="L8" s="68">
        <v>0.308</v>
      </c>
      <c r="M8" s="30"/>
      <c r="N8" s="44"/>
      <c r="O8" s="27"/>
      <c r="R8" t="s">
        <v>256</v>
      </c>
      <c r="S8">
        <v>0</v>
      </c>
      <c r="T8">
        <v>0.2</v>
      </c>
    </row>
    <row r="9" spans="2:20" x14ac:dyDescent="0.2">
      <c r="B9" t="s">
        <v>190</v>
      </c>
      <c r="C9" t="s">
        <v>15</v>
      </c>
      <c r="D9" t="s">
        <v>18</v>
      </c>
      <c r="E9" s="47" t="s">
        <v>285</v>
      </c>
      <c r="F9" s="27">
        <v>0</v>
      </c>
      <c r="G9" s="27">
        <v>0</v>
      </c>
      <c r="H9" s="27">
        <v>0</v>
      </c>
      <c r="I9" s="27">
        <v>1.6</v>
      </c>
      <c r="J9" s="27" t="s">
        <v>256</v>
      </c>
      <c r="K9" s="51" t="s">
        <v>274</v>
      </c>
      <c r="L9" s="68">
        <v>1.7999999999999999E-2</v>
      </c>
      <c r="M9" s="30"/>
      <c r="N9" s="44"/>
      <c r="O9" s="27"/>
    </row>
    <row r="10" spans="2:20" x14ac:dyDescent="0.2">
      <c r="B10" t="s">
        <v>190</v>
      </c>
      <c r="C10" t="s">
        <v>3</v>
      </c>
      <c r="D10" t="s">
        <v>39</v>
      </c>
      <c r="E10" s="47" t="s">
        <v>286</v>
      </c>
      <c r="F10" s="27">
        <v>7</v>
      </c>
      <c r="G10" s="27">
        <v>9</v>
      </c>
      <c r="H10" s="27">
        <v>11.5</v>
      </c>
      <c r="I10" s="27">
        <v>11.8</v>
      </c>
      <c r="J10" s="27" t="s">
        <v>253</v>
      </c>
      <c r="K10" s="51" t="s">
        <v>269</v>
      </c>
      <c r="L10" s="27">
        <v>0.61599999999999999</v>
      </c>
      <c r="M10" s="30"/>
      <c r="N10" s="44"/>
      <c r="O10" s="27"/>
    </row>
    <row r="11" spans="2:20" x14ac:dyDescent="0.2">
      <c r="B11" t="s">
        <v>190</v>
      </c>
      <c r="C11" t="s">
        <v>3</v>
      </c>
      <c r="D11" t="s">
        <v>5</v>
      </c>
      <c r="E11" s="47" t="s">
        <v>287</v>
      </c>
      <c r="F11" s="27">
        <v>3</v>
      </c>
      <c r="G11" s="27">
        <v>11</v>
      </c>
      <c r="H11" s="27">
        <v>8.5</v>
      </c>
      <c r="I11" s="27">
        <v>10.8</v>
      </c>
      <c r="J11" s="27" t="s">
        <v>254</v>
      </c>
      <c r="K11" s="51" t="s">
        <v>269</v>
      </c>
      <c r="L11" s="27">
        <v>0.53200000000000003</v>
      </c>
      <c r="M11" s="30"/>
      <c r="N11" s="44"/>
      <c r="O11" s="27"/>
    </row>
    <row r="12" spans="2:20" x14ac:dyDescent="0.2">
      <c r="B12" t="s">
        <v>190</v>
      </c>
      <c r="C12" t="s">
        <v>3</v>
      </c>
      <c r="D12" t="s">
        <v>228</v>
      </c>
      <c r="E12" s="47" t="s">
        <v>288</v>
      </c>
      <c r="F12" s="27">
        <v>10</v>
      </c>
      <c r="G12" s="27">
        <v>3</v>
      </c>
      <c r="H12" s="27">
        <v>11.5</v>
      </c>
      <c r="I12" s="27">
        <v>14.200000000000001</v>
      </c>
      <c r="J12" s="27" t="s">
        <v>252</v>
      </c>
      <c r="K12" s="51" t="s">
        <v>275</v>
      </c>
      <c r="L12" s="27">
        <v>0.85199999999999998</v>
      </c>
      <c r="M12" s="30"/>
      <c r="N12" s="44"/>
      <c r="O12" s="27"/>
    </row>
    <row r="13" spans="2:20" x14ac:dyDescent="0.2">
      <c r="B13" t="s">
        <v>190</v>
      </c>
      <c r="C13" t="s">
        <v>3</v>
      </c>
      <c r="D13" t="s">
        <v>61</v>
      </c>
      <c r="E13" s="47" t="s">
        <v>289</v>
      </c>
      <c r="F13" s="27">
        <v>4</v>
      </c>
      <c r="G13" s="27">
        <v>3</v>
      </c>
      <c r="H13" s="27">
        <v>5.5</v>
      </c>
      <c r="I13" s="27">
        <v>5.6000000000000005</v>
      </c>
      <c r="J13" s="27" t="s">
        <v>255</v>
      </c>
      <c r="K13" s="51" t="s">
        <v>61</v>
      </c>
      <c r="L13" s="27">
        <v>0.26500000000000001</v>
      </c>
      <c r="M13" s="30"/>
      <c r="N13" s="44"/>
      <c r="O13" s="27"/>
    </row>
    <row r="14" spans="2:20" x14ac:dyDescent="0.2">
      <c r="B14" t="s">
        <v>190</v>
      </c>
      <c r="C14" t="s">
        <v>3</v>
      </c>
      <c r="D14" t="s">
        <v>229</v>
      </c>
      <c r="E14" s="47" t="s">
        <v>290</v>
      </c>
      <c r="F14" s="27">
        <v>0</v>
      </c>
      <c r="G14" s="27">
        <v>2</v>
      </c>
      <c r="H14" s="27">
        <v>1</v>
      </c>
      <c r="I14" s="27">
        <v>4</v>
      </c>
      <c r="J14" s="27" t="s">
        <v>256</v>
      </c>
      <c r="K14" s="51" t="s">
        <v>41</v>
      </c>
      <c r="L14" s="27">
        <v>0.157</v>
      </c>
      <c r="M14" s="30"/>
      <c r="N14" s="44"/>
      <c r="O14" s="27"/>
    </row>
    <row r="15" spans="2:20" x14ac:dyDescent="0.2">
      <c r="B15" t="s">
        <v>190</v>
      </c>
      <c r="C15" t="s">
        <v>3</v>
      </c>
      <c r="D15" t="s">
        <v>7</v>
      </c>
      <c r="E15" s="47" t="s">
        <v>291</v>
      </c>
      <c r="F15" s="27">
        <v>0</v>
      </c>
      <c r="G15" s="27">
        <v>1</v>
      </c>
      <c r="H15" s="27">
        <v>0.5</v>
      </c>
      <c r="I15" s="27">
        <v>2.2000000000000002</v>
      </c>
      <c r="J15" s="27" t="s">
        <v>256</v>
      </c>
      <c r="K15" s="51" t="s">
        <v>274</v>
      </c>
      <c r="L15" s="27">
        <v>5.3999999999999999E-2</v>
      </c>
      <c r="M15" s="30"/>
      <c r="N15" s="44"/>
      <c r="O15" s="27"/>
    </row>
    <row r="16" spans="2:20" x14ac:dyDescent="0.2">
      <c r="B16" t="s">
        <v>190</v>
      </c>
      <c r="C16" t="s">
        <v>3</v>
      </c>
      <c r="D16" t="s">
        <v>173</v>
      </c>
      <c r="E16" s="47" t="s">
        <v>292</v>
      </c>
      <c r="F16" s="27">
        <v>0</v>
      </c>
      <c r="G16" s="27">
        <v>0</v>
      </c>
      <c r="H16" s="27">
        <v>0</v>
      </c>
      <c r="I16" s="27">
        <v>1.6</v>
      </c>
      <c r="J16" s="27" t="s">
        <v>256</v>
      </c>
      <c r="K16" s="51" t="s">
        <v>271</v>
      </c>
      <c r="L16" s="27">
        <v>1.7999999999999999E-2</v>
      </c>
      <c r="M16" s="30"/>
      <c r="N16" s="44"/>
      <c r="O16" s="27"/>
    </row>
    <row r="17" spans="2:15" x14ac:dyDescent="0.2">
      <c r="B17" t="s">
        <v>190</v>
      </c>
      <c r="C17" t="s">
        <v>10</v>
      </c>
      <c r="D17" t="s">
        <v>42</v>
      </c>
      <c r="E17" s="47" t="s">
        <v>293</v>
      </c>
      <c r="F17" s="27">
        <v>10</v>
      </c>
      <c r="G17" s="27">
        <v>9</v>
      </c>
      <c r="H17" s="27">
        <v>14.5</v>
      </c>
      <c r="I17" s="27">
        <v>15.600000000000001</v>
      </c>
      <c r="J17" s="27" t="s">
        <v>252</v>
      </c>
      <c r="K17" s="51" t="s">
        <v>275</v>
      </c>
      <c r="L17" s="27">
        <v>0.95499999999999996</v>
      </c>
      <c r="M17" s="30"/>
      <c r="N17" s="44"/>
      <c r="O17" s="27"/>
    </row>
    <row r="18" spans="2:15" x14ac:dyDescent="0.2">
      <c r="B18" t="s">
        <v>190</v>
      </c>
      <c r="C18" t="s">
        <v>10</v>
      </c>
      <c r="D18" t="s">
        <v>12</v>
      </c>
      <c r="E18" s="47" t="s">
        <v>294</v>
      </c>
      <c r="F18" s="27">
        <v>11</v>
      </c>
      <c r="G18" s="27">
        <v>8</v>
      </c>
      <c r="H18" s="27">
        <v>15</v>
      </c>
      <c r="I18" s="27">
        <v>13.6</v>
      </c>
      <c r="J18" s="27" t="s">
        <v>252</v>
      </c>
      <c r="K18" s="51" t="s">
        <v>268</v>
      </c>
      <c r="L18" s="27">
        <v>0.80400000000000005</v>
      </c>
      <c r="M18" s="30"/>
      <c r="N18" s="44"/>
      <c r="O18" s="27"/>
    </row>
    <row r="19" spans="2:15" x14ac:dyDescent="0.2">
      <c r="B19" t="s">
        <v>190</v>
      </c>
      <c r="C19" t="s">
        <v>10</v>
      </c>
      <c r="D19" t="s">
        <v>231</v>
      </c>
      <c r="E19" s="47" t="s">
        <v>295</v>
      </c>
      <c r="F19" s="27">
        <v>9</v>
      </c>
      <c r="G19" s="27">
        <v>4</v>
      </c>
      <c r="H19" s="27">
        <v>11</v>
      </c>
      <c r="I19" s="27">
        <v>12.4</v>
      </c>
      <c r="J19" s="27" t="s">
        <v>253</v>
      </c>
      <c r="K19" s="51" t="s">
        <v>275</v>
      </c>
      <c r="L19" s="27">
        <v>0.65900000000000003</v>
      </c>
      <c r="M19" s="30"/>
      <c r="N19" s="44"/>
      <c r="O19" s="27"/>
    </row>
    <row r="20" spans="2:15" x14ac:dyDescent="0.2">
      <c r="B20" t="s">
        <v>190</v>
      </c>
      <c r="C20" t="s">
        <v>10</v>
      </c>
      <c r="D20" t="s">
        <v>230</v>
      </c>
      <c r="E20" s="47" t="s">
        <v>296</v>
      </c>
      <c r="F20" s="27">
        <v>1</v>
      </c>
      <c r="G20" s="27">
        <v>7</v>
      </c>
      <c r="H20" s="27">
        <v>4.5</v>
      </c>
      <c r="I20" s="27">
        <v>7</v>
      </c>
      <c r="J20" s="27" t="s">
        <v>255</v>
      </c>
      <c r="K20" s="51" t="s">
        <v>41</v>
      </c>
      <c r="L20" s="27">
        <v>0.35499999999999998</v>
      </c>
      <c r="M20" s="30"/>
      <c r="N20" s="44"/>
      <c r="O20" s="27"/>
    </row>
    <row r="21" spans="2:15" x14ac:dyDescent="0.2">
      <c r="B21" t="s">
        <v>190</v>
      </c>
      <c r="C21" t="s">
        <v>10</v>
      </c>
      <c r="D21" t="s">
        <v>233</v>
      </c>
      <c r="E21" s="47" t="s">
        <v>297</v>
      </c>
      <c r="F21" s="27">
        <v>0</v>
      </c>
      <c r="G21" s="27">
        <v>1</v>
      </c>
      <c r="H21" s="27">
        <v>0.5</v>
      </c>
      <c r="I21" s="27">
        <v>1.8000000000000003</v>
      </c>
      <c r="J21" s="27" t="s">
        <v>256</v>
      </c>
      <c r="K21" s="51" t="s">
        <v>272</v>
      </c>
      <c r="L21" s="27">
        <v>3.5999999999999997E-2</v>
      </c>
      <c r="M21" s="30"/>
      <c r="N21" s="44"/>
      <c r="O21" s="27"/>
    </row>
    <row r="22" spans="2:15" x14ac:dyDescent="0.2">
      <c r="B22" t="s">
        <v>191</v>
      </c>
      <c r="C22" t="s">
        <v>15</v>
      </c>
      <c r="D22" t="s">
        <v>17</v>
      </c>
      <c r="E22" s="47" t="s">
        <v>298</v>
      </c>
      <c r="F22" s="27">
        <v>8</v>
      </c>
      <c r="G22" s="27">
        <v>8</v>
      </c>
      <c r="H22" s="27">
        <v>12</v>
      </c>
      <c r="I22" s="27">
        <v>17.200000000000003</v>
      </c>
      <c r="J22" s="27" t="s">
        <v>252</v>
      </c>
      <c r="K22" s="51" t="s">
        <v>270</v>
      </c>
      <c r="L22" s="27">
        <v>0.99099999999999999</v>
      </c>
      <c r="M22" s="30"/>
      <c r="N22" s="44"/>
      <c r="O22" s="27"/>
    </row>
    <row r="23" spans="2:15" x14ac:dyDescent="0.2">
      <c r="B23" t="s">
        <v>191</v>
      </c>
      <c r="C23" t="s">
        <v>15</v>
      </c>
      <c r="D23" t="s">
        <v>19</v>
      </c>
      <c r="E23" s="47" t="s">
        <v>299</v>
      </c>
      <c r="F23" s="27">
        <v>5</v>
      </c>
      <c r="G23" s="27">
        <v>8</v>
      </c>
      <c r="H23" s="27">
        <v>9</v>
      </c>
      <c r="I23" s="27">
        <v>11.8</v>
      </c>
      <c r="J23" s="27" t="s">
        <v>253</v>
      </c>
      <c r="K23" s="51" t="s">
        <v>275</v>
      </c>
      <c r="L23" s="27">
        <v>0.61599999999999999</v>
      </c>
      <c r="M23" s="30"/>
      <c r="N23" s="44"/>
      <c r="O23" s="27"/>
    </row>
    <row r="24" spans="2:15" x14ac:dyDescent="0.2">
      <c r="B24" t="s">
        <v>191</v>
      </c>
      <c r="C24" t="s">
        <v>15</v>
      </c>
      <c r="D24" t="s">
        <v>16</v>
      </c>
      <c r="E24" s="47" t="s">
        <v>300</v>
      </c>
      <c r="F24" s="27">
        <v>8</v>
      </c>
      <c r="G24" s="27">
        <v>4</v>
      </c>
      <c r="H24" s="27">
        <v>10</v>
      </c>
      <c r="I24" s="27">
        <v>13</v>
      </c>
      <c r="J24" s="27" t="s">
        <v>253</v>
      </c>
      <c r="K24" s="51" t="s">
        <v>270</v>
      </c>
      <c r="L24" s="27">
        <v>0.72399999999999998</v>
      </c>
      <c r="M24" s="30"/>
      <c r="N24" s="44"/>
      <c r="O24" s="27"/>
    </row>
    <row r="25" spans="2:15" x14ac:dyDescent="0.2">
      <c r="B25" t="s">
        <v>191</v>
      </c>
      <c r="C25" t="s">
        <v>15</v>
      </c>
      <c r="D25" t="s">
        <v>238</v>
      </c>
      <c r="E25" s="47" t="s">
        <v>301</v>
      </c>
      <c r="F25" s="27">
        <v>2</v>
      </c>
      <c r="G25" s="27">
        <v>4</v>
      </c>
      <c r="H25" s="27">
        <v>4</v>
      </c>
      <c r="I25" s="27">
        <v>10.199999999999999</v>
      </c>
      <c r="J25" s="27" t="s">
        <v>254</v>
      </c>
      <c r="K25" s="51" t="s">
        <v>107</v>
      </c>
      <c r="L25" s="27">
        <v>0.5</v>
      </c>
      <c r="M25" s="30"/>
      <c r="N25" s="44"/>
      <c r="O25" s="27"/>
    </row>
    <row r="26" spans="2:15" x14ac:dyDescent="0.2">
      <c r="B26" t="s">
        <v>191</v>
      </c>
      <c r="C26" t="s">
        <v>15</v>
      </c>
      <c r="D26" t="s">
        <v>236</v>
      </c>
      <c r="E26" s="47" t="s">
        <v>302</v>
      </c>
      <c r="F26" s="27">
        <v>0</v>
      </c>
      <c r="G26" s="27">
        <v>2</v>
      </c>
      <c r="H26" s="27">
        <v>1</v>
      </c>
      <c r="I26" s="27">
        <v>6.8</v>
      </c>
      <c r="J26" s="27" t="s">
        <v>255</v>
      </c>
      <c r="K26" s="51" t="s">
        <v>270</v>
      </c>
      <c r="L26" s="27">
        <v>0.33600000000000002</v>
      </c>
      <c r="M26" s="30"/>
      <c r="N26" s="44"/>
      <c r="O26" s="27"/>
    </row>
    <row r="27" spans="2:15" x14ac:dyDescent="0.2">
      <c r="B27" t="s">
        <v>191</v>
      </c>
      <c r="C27" t="s">
        <v>15</v>
      </c>
      <c r="D27" t="s">
        <v>73</v>
      </c>
      <c r="E27" s="47" t="s">
        <v>303</v>
      </c>
      <c r="F27" s="27">
        <v>0</v>
      </c>
      <c r="G27" s="27">
        <v>1</v>
      </c>
      <c r="H27" s="27">
        <v>0.5</v>
      </c>
      <c r="I27" s="27">
        <v>7.8000000000000007</v>
      </c>
      <c r="J27" s="27" t="s">
        <v>255</v>
      </c>
      <c r="K27" s="51" t="s">
        <v>270</v>
      </c>
      <c r="L27" s="27">
        <v>0.39100000000000001</v>
      </c>
      <c r="M27" s="30"/>
      <c r="N27" s="44"/>
      <c r="O27" s="27"/>
    </row>
    <row r="28" spans="2:15" x14ac:dyDescent="0.2">
      <c r="B28" t="s">
        <v>191</v>
      </c>
      <c r="C28" t="s">
        <v>15</v>
      </c>
      <c r="D28" t="s">
        <v>173</v>
      </c>
      <c r="E28" s="47" t="s">
        <v>304</v>
      </c>
      <c r="F28" s="27">
        <v>0</v>
      </c>
      <c r="G28" s="27">
        <v>0</v>
      </c>
      <c r="H28" s="27">
        <v>0</v>
      </c>
      <c r="I28" s="27">
        <v>4.8000000000000007</v>
      </c>
      <c r="J28" s="27" t="s">
        <v>255</v>
      </c>
      <c r="K28" s="51" t="s">
        <v>271</v>
      </c>
      <c r="L28" s="27">
        <v>0.218</v>
      </c>
      <c r="M28" s="30"/>
      <c r="N28" s="44"/>
      <c r="O28" s="27"/>
    </row>
    <row r="29" spans="2:15" x14ac:dyDescent="0.2">
      <c r="B29" t="s">
        <v>191</v>
      </c>
      <c r="C29" t="s">
        <v>15</v>
      </c>
      <c r="D29" t="s">
        <v>18</v>
      </c>
      <c r="E29" s="47" t="s">
        <v>305</v>
      </c>
      <c r="F29" s="27">
        <v>0</v>
      </c>
      <c r="G29" s="27">
        <v>0</v>
      </c>
      <c r="H29" s="27">
        <v>0</v>
      </c>
      <c r="I29" s="27">
        <v>2</v>
      </c>
      <c r="J29" s="27" t="s">
        <v>256</v>
      </c>
      <c r="K29" s="51" t="s">
        <v>274</v>
      </c>
      <c r="L29" s="27">
        <v>0.04</v>
      </c>
      <c r="M29" s="30"/>
      <c r="N29" s="44"/>
      <c r="O29" s="27"/>
    </row>
    <row r="30" spans="2:15" x14ac:dyDescent="0.2">
      <c r="B30" t="s">
        <v>191</v>
      </c>
      <c r="C30" t="s">
        <v>3</v>
      </c>
      <c r="D30" t="s">
        <v>228</v>
      </c>
      <c r="E30" s="47" t="s">
        <v>306</v>
      </c>
      <c r="F30" s="27">
        <v>10</v>
      </c>
      <c r="G30" s="27">
        <v>3</v>
      </c>
      <c r="H30" s="27">
        <v>11.5</v>
      </c>
      <c r="I30" s="27">
        <v>14.8</v>
      </c>
      <c r="J30" s="27" t="s">
        <v>252</v>
      </c>
      <c r="K30" s="51" t="s">
        <v>275</v>
      </c>
      <c r="L30" s="27">
        <v>0.90100000000000002</v>
      </c>
      <c r="M30" s="30"/>
      <c r="N30" s="44"/>
      <c r="O30" s="27"/>
    </row>
    <row r="31" spans="2:15" x14ac:dyDescent="0.2">
      <c r="B31" t="s">
        <v>191</v>
      </c>
      <c r="C31" t="s">
        <v>3</v>
      </c>
      <c r="D31" t="s">
        <v>39</v>
      </c>
      <c r="E31" s="47" t="s">
        <v>307</v>
      </c>
      <c r="F31" s="27">
        <v>7</v>
      </c>
      <c r="G31" s="27">
        <v>9</v>
      </c>
      <c r="H31" s="27">
        <v>11.5</v>
      </c>
      <c r="I31" s="27">
        <v>14.600000000000001</v>
      </c>
      <c r="J31" s="27" t="s">
        <v>252</v>
      </c>
      <c r="K31" s="51" t="s">
        <v>269</v>
      </c>
      <c r="L31" s="27">
        <v>0.89300000000000002</v>
      </c>
      <c r="M31" s="30"/>
      <c r="N31" s="44"/>
      <c r="O31" s="27"/>
    </row>
    <row r="32" spans="2:15" x14ac:dyDescent="0.2">
      <c r="B32" t="s">
        <v>191</v>
      </c>
      <c r="C32" t="s">
        <v>3</v>
      </c>
      <c r="D32" t="s">
        <v>5</v>
      </c>
      <c r="E32" s="47" t="s">
        <v>308</v>
      </c>
      <c r="F32" s="27">
        <v>3</v>
      </c>
      <c r="G32" s="27">
        <v>11</v>
      </c>
      <c r="H32" s="27">
        <v>8.5</v>
      </c>
      <c r="I32" s="27">
        <v>14.400000000000002</v>
      </c>
      <c r="J32" s="27" t="s">
        <v>252</v>
      </c>
      <c r="K32" s="51" t="s">
        <v>269</v>
      </c>
      <c r="L32" s="27">
        <v>0.873</v>
      </c>
      <c r="M32" s="30"/>
      <c r="N32" s="44"/>
      <c r="O32" s="27"/>
    </row>
    <row r="33" spans="2:15" x14ac:dyDescent="0.2">
      <c r="B33" t="s">
        <v>191</v>
      </c>
      <c r="C33" t="s">
        <v>3</v>
      </c>
      <c r="D33" t="s">
        <v>40</v>
      </c>
      <c r="E33" s="47" t="s">
        <v>309</v>
      </c>
      <c r="F33" s="27">
        <v>11</v>
      </c>
      <c r="G33" s="27">
        <v>3</v>
      </c>
      <c r="H33" s="27">
        <v>12.5</v>
      </c>
      <c r="I33" s="27">
        <v>13</v>
      </c>
      <c r="J33" s="27" t="s">
        <v>253</v>
      </c>
      <c r="K33" s="51" t="s">
        <v>268</v>
      </c>
      <c r="L33" s="27">
        <v>0.72399999999999998</v>
      </c>
      <c r="M33" s="30"/>
      <c r="N33" s="44"/>
      <c r="O33" s="27"/>
    </row>
    <row r="34" spans="2:15" x14ac:dyDescent="0.2">
      <c r="B34" t="s">
        <v>191</v>
      </c>
      <c r="C34" t="s">
        <v>3</v>
      </c>
      <c r="D34" t="s">
        <v>7</v>
      </c>
      <c r="E34" s="47" t="s">
        <v>310</v>
      </c>
      <c r="F34" s="27">
        <v>0</v>
      </c>
      <c r="G34" s="27">
        <v>1</v>
      </c>
      <c r="H34" s="27">
        <v>0.5</v>
      </c>
      <c r="I34" s="27">
        <v>2.4</v>
      </c>
      <c r="J34" s="27" t="s">
        <v>256</v>
      </c>
      <c r="K34" s="51" t="s">
        <v>274</v>
      </c>
      <c r="L34" s="27">
        <v>6.3E-2</v>
      </c>
      <c r="M34" s="30"/>
      <c r="N34" s="44"/>
      <c r="O34" s="27"/>
    </row>
    <row r="35" spans="2:15" x14ac:dyDescent="0.2">
      <c r="B35" t="s">
        <v>191</v>
      </c>
      <c r="C35" t="s">
        <v>10</v>
      </c>
      <c r="D35" t="s">
        <v>42</v>
      </c>
      <c r="E35" s="47" t="s">
        <v>311</v>
      </c>
      <c r="F35" s="27">
        <v>10</v>
      </c>
      <c r="G35" s="27">
        <v>9</v>
      </c>
      <c r="H35" s="27">
        <v>14.5</v>
      </c>
      <c r="I35" s="27">
        <v>17.8</v>
      </c>
      <c r="J35" s="27" t="s">
        <v>252</v>
      </c>
      <c r="K35" s="51" t="s">
        <v>275</v>
      </c>
      <c r="L35" s="27">
        <v>0.995</v>
      </c>
      <c r="M35" s="30"/>
      <c r="N35" s="44"/>
      <c r="O35" s="27"/>
    </row>
    <row r="36" spans="2:15" x14ac:dyDescent="0.2">
      <c r="B36" t="s">
        <v>191</v>
      </c>
      <c r="C36" t="s">
        <v>10</v>
      </c>
      <c r="D36" t="s">
        <v>12</v>
      </c>
      <c r="E36" s="47" t="s">
        <v>312</v>
      </c>
      <c r="F36" s="27">
        <v>11</v>
      </c>
      <c r="G36" s="27">
        <v>8</v>
      </c>
      <c r="H36" s="27">
        <v>15</v>
      </c>
      <c r="I36" s="27">
        <v>16</v>
      </c>
      <c r="J36" s="27" t="s">
        <v>252</v>
      </c>
      <c r="K36" s="51" t="s">
        <v>268</v>
      </c>
      <c r="L36" s="27">
        <v>0.96199999999999997</v>
      </c>
      <c r="M36" s="30"/>
      <c r="N36" s="44"/>
      <c r="O36" s="27"/>
    </row>
    <row r="37" spans="2:15" x14ac:dyDescent="0.2">
      <c r="B37" t="s">
        <v>191</v>
      </c>
      <c r="C37" t="s">
        <v>10</v>
      </c>
      <c r="D37" t="s">
        <v>231</v>
      </c>
      <c r="E37" s="47" t="s">
        <v>313</v>
      </c>
      <c r="F37" s="27">
        <v>9</v>
      </c>
      <c r="G37" s="27">
        <v>4</v>
      </c>
      <c r="H37" s="27">
        <v>11</v>
      </c>
      <c r="I37" s="27">
        <v>14.400000000000002</v>
      </c>
      <c r="J37" s="27" t="s">
        <v>252</v>
      </c>
      <c r="K37" s="51" t="s">
        <v>275</v>
      </c>
      <c r="L37" s="27">
        <v>0.873</v>
      </c>
      <c r="M37" s="30"/>
      <c r="N37" s="44"/>
      <c r="O37" s="27"/>
    </row>
    <row r="38" spans="2:15" x14ac:dyDescent="0.2">
      <c r="B38" t="s">
        <v>191</v>
      </c>
      <c r="C38" t="s">
        <v>10</v>
      </c>
      <c r="D38" t="s">
        <v>230</v>
      </c>
      <c r="E38" s="47" t="s">
        <v>314</v>
      </c>
      <c r="F38" s="27">
        <v>1</v>
      </c>
      <c r="G38" s="27">
        <v>7</v>
      </c>
      <c r="H38" s="27">
        <v>4.5</v>
      </c>
      <c r="I38" s="27">
        <v>8.2000000000000011</v>
      </c>
      <c r="J38" s="27" t="s">
        <v>254</v>
      </c>
      <c r="K38" s="51" t="s">
        <v>41</v>
      </c>
      <c r="L38" s="27">
        <v>0.40100000000000002</v>
      </c>
      <c r="M38" s="30"/>
      <c r="N38" s="44"/>
      <c r="O38" s="27"/>
    </row>
    <row r="39" spans="2:15" x14ac:dyDescent="0.2">
      <c r="B39" t="s">
        <v>191</v>
      </c>
      <c r="C39" t="s">
        <v>10</v>
      </c>
      <c r="D39" t="s">
        <v>234</v>
      </c>
      <c r="E39" s="47" t="s">
        <v>315</v>
      </c>
      <c r="F39" s="27">
        <v>2</v>
      </c>
      <c r="G39" s="27">
        <v>4</v>
      </c>
      <c r="H39" s="27">
        <v>4</v>
      </c>
      <c r="I39" s="27">
        <v>5.8000000000000007</v>
      </c>
      <c r="J39" s="27" t="s">
        <v>255</v>
      </c>
      <c r="K39" s="51" t="s">
        <v>272</v>
      </c>
      <c r="L39" s="27">
        <v>0.27700000000000002</v>
      </c>
      <c r="M39" s="30"/>
      <c r="N39" s="44"/>
      <c r="O39" s="27"/>
    </row>
    <row r="40" spans="2:15" x14ac:dyDescent="0.2">
      <c r="B40" t="s">
        <v>191</v>
      </c>
      <c r="C40" t="s">
        <v>10</v>
      </c>
      <c r="D40" t="s">
        <v>61</v>
      </c>
      <c r="E40" s="47" t="s">
        <v>316</v>
      </c>
      <c r="F40" s="27">
        <v>0</v>
      </c>
      <c r="G40" s="27">
        <v>2</v>
      </c>
      <c r="H40" s="27">
        <v>1</v>
      </c>
      <c r="I40" s="27">
        <v>3</v>
      </c>
      <c r="J40" s="27" t="s">
        <v>256</v>
      </c>
      <c r="K40" s="51" t="s">
        <v>61</v>
      </c>
      <c r="L40" s="27">
        <v>9.6000000000000002E-2</v>
      </c>
      <c r="M40" s="30"/>
      <c r="N40" s="44"/>
      <c r="O40" s="27"/>
    </row>
    <row r="41" spans="2:15" x14ac:dyDescent="0.2">
      <c r="B41" t="s">
        <v>191</v>
      </c>
      <c r="C41" t="s">
        <v>10</v>
      </c>
      <c r="D41" t="s">
        <v>243</v>
      </c>
      <c r="E41" s="47" t="s">
        <v>317</v>
      </c>
      <c r="F41" s="27">
        <v>1</v>
      </c>
      <c r="G41" s="27">
        <v>0</v>
      </c>
      <c r="H41" s="27">
        <v>1</v>
      </c>
      <c r="I41" s="27">
        <v>5.2</v>
      </c>
      <c r="J41" s="27" t="s">
        <v>255</v>
      </c>
      <c r="K41" s="51" t="s">
        <v>275</v>
      </c>
      <c r="L41" s="27">
        <v>0.22900000000000001</v>
      </c>
      <c r="M41" s="30"/>
      <c r="N41" s="44"/>
      <c r="O41" s="27"/>
    </row>
    <row r="42" spans="2:15" x14ac:dyDescent="0.2">
      <c r="B42" t="s">
        <v>191</v>
      </c>
      <c r="C42" t="s">
        <v>10</v>
      </c>
      <c r="D42" t="s">
        <v>233</v>
      </c>
      <c r="E42" s="47" t="s">
        <v>318</v>
      </c>
      <c r="F42" s="27">
        <v>0</v>
      </c>
      <c r="G42" s="27">
        <v>1</v>
      </c>
      <c r="H42" s="27">
        <v>0.5</v>
      </c>
      <c r="I42" s="27">
        <v>2.4</v>
      </c>
      <c r="J42" s="27" t="s">
        <v>256</v>
      </c>
      <c r="K42" s="51" t="s">
        <v>272</v>
      </c>
      <c r="L42" s="27">
        <v>6.3E-2</v>
      </c>
      <c r="M42" s="30"/>
      <c r="N42" s="44"/>
      <c r="O42" s="27"/>
    </row>
    <row r="43" spans="2:15" x14ac:dyDescent="0.2">
      <c r="B43" t="s">
        <v>37</v>
      </c>
      <c r="C43" t="s">
        <v>15</v>
      </c>
      <c r="D43" t="s">
        <v>17</v>
      </c>
      <c r="E43" s="47" t="s">
        <v>319</v>
      </c>
      <c r="F43" s="27">
        <v>8</v>
      </c>
      <c r="G43" s="27">
        <v>8</v>
      </c>
      <c r="H43" s="27">
        <v>12</v>
      </c>
      <c r="I43" s="27">
        <v>13.200000000000001</v>
      </c>
      <c r="J43" s="27" t="s">
        <v>253</v>
      </c>
      <c r="K43" s="51" t="s">
        <v>270</v>
      </c>
      <c r="L43" s="27">
        <v>0.77200000000000002</v>
      </c>
      <c r="M43" s="30"/>
      <c r="N43" s="44"/>
      <c r="O43" s="27"/>
    </row>
    <row r="44" spans="2:15" x14ac:dyDescent="0.2">
      <c r="B44" t="s">
        <v>37</v>
      </c>
      <c r="C44" t="s">
        <v>15</v>
      </c>
      <c r="D44" t="s">
        <v>19</v>
      </c>
      <c r="E44" s="47" t="s">
        <v>320</v>
      </c>
      <c r="F44" s="27">
        <v>5</v>
      </c>
      <c r="G44" s="27">
        <v>8</v>
      </c>
      <c r="H44" s="27">
        <v>9</v>
      </c>
      <c r="I44" s="27">
        <v>12.2</v>
      </c>
      <c r="J44" s="27" t="s">
        <v>253</v>
      </c>
      <c r="K44" s="51" t="s">
        <v>275</v>
      </c>
      <c r="L44" s="27">
        <v>0.64500000000000002</v>
      </c>
      <c r="M44" s="30"/>
      <c r="N44" s="44"/>
      <c r="O44" s="27"/>
    </row>
    <row r="45" spans="2:15" x14ac:dyDescent="0.2">
      <c r="B45" t="s">
        <v>37</v>
      </c>
      <c r="C45" t="s">
        <v>15</v>
      </c>
      <c r="D45" t="s">
        <v>238</v>
      </c>
      <c r="E45" s="47" t="s">
        <v>321</v>
      </c>
      <c r="F45" s="27">
        <v>2</v>
      </c>
      <c r="G45" s="27">
        <v>4</v>
      </c>
      <c r="H45" s="27">
        <v>4</v>
      </c>
      <c r="I45" s="27">
        <v>6.4</v>
      </c>
      <c r="J45" s="27" t="s">
        <v>255</v>
      </c>
      <c r="K45" s="51" t="s">
        <v>107</v>
      </c>
      <c r="L45" s="27">
        <v>0.308</v>
      </c>
      <c r="M45" s="30"/>
      <c r="N45" s="44"/>
      <c r="O45" s="27"/>
    </row>
    <row r="46" spans="2:15" x14ac:dyDescent="0.2">
      <c r="B46" t="s">
        <v>37</v>
      </c>
      <c r="C46" t="s">
        <v>15</v>
      </c>
      <c r="D46" t="s">
        <v>16</v>
      </c>
      <c r="E46" s="47" t="s">
        <v>322</v>
      </c>
      <c r="F46" s="27">
        <v>8</v>
      </c>
      <c r="G46" s="27">
        <v>4</v>
      </c>
      <c r="H46" s="27">
        <v>10</v>
      </c>
      <c r="I46" s="27">
        <v>11.4</v>
      </c>
      <c r="J46" s="27" t="s">
        <v>254</v>
      </c>
      <c r="K46" s="51" t="s">
        <v>270</v>
      </c>
      <c r="L46" s="27">
        <v>0.58299999999999996</v>
      </c>
      <c r="M46" s="30"/>
      <c r="N46" s="44"/>
      <c r="O46" s="27"/>
    </row>
    <row r="47" spans="2:15" x14ac:dyDescent="0.2">
      <c r="B47" t="s">
        <v>37</v>
      </c>
      <c r="C47" t="s">
        <v>15</v>
      </c>
      <c r="D47" t="s">
        <v>160</v>
      </c>
      <c r="E47" s="47" t="s">
        <v>323</v>
      </c>
      <c r="F47" s="27">
        <v>5</v>
      </c>
      <c r="G47" s="27">
        <v>7</v>
      </c>
      <c r="H47" s="27">
        <v>8.5</v>
      </c>
      <c r="I47" s="27">
        <v>10</v>
      </c>
      <c r="J47" s="27" t="s">
        <v>254</v>
      </c>
      <c r="K47" s="51" t="s">
        <v>205</v>
      </c>
      <c r="L47" s="27">
        <v>0.48499999999999999</v>
      </c>
      <c r="M47" s="30"/>
      <c r="N47" s="44"/>
      <c r="O47" s="27"/>
    </row>
    <row r="48" spans="2:15" x14ac:dyDescent="0.2">
      <c r="B48" t="s">
        <v>37</v>
      </c>
      <c r="C48" t="s">
        <v>15</v>
      </c>
      <c r="D48" t="s">
        <v>232</v>
      </c>
      <c r="E48" s="47" t="s">
        <v>324</v>
      </c>
      <c r="F48" s="27">
        <v>4</v>
      </c>
      <c r="G48" s="27">
        <v>1</v>
      </c>
      <c r="H48" s="27">
        <v>4.5</v>
      </c>
      <c r="I48" s="27">
        <v>8.8000000000000007</v>
      </c>
      <c r="J48" s="27" t="s">
        <v>254</v>
      </c>
      <c r="K48" s="51" t="s">
        <v>273</v>
      </c>
      <c r="L48" s="27">
        <v>0.432</v>
      </c>
      <c r="M48" s="30"/>
      <c r="N48" s="44"/>
      <c r="O48" s="27"/>
    </row>
    <row r="49" spans="2:15" x14ac:dyDescent="0.2">
      <c r="B49" t="s">
        <v>37</v>
      </c>
      <c r="C49" t="s">
        <v>15</v>
      </c>
      <c r="D49" t="s">
        <v>227</v>
      </c>
      <c r="E49" s="47" t="s">
        <v>325</v>
      </c>
      <c r="F49" s="27">
        <v>2</v>
      </c>
      <c r="G49" s="27">
        <v>0</v>
      </c>
      <c r="H49" s="27">
        <v>2</v>
      </c>
      <c r="I49" s="27">
        <v>7.4</v>
      </c>
      <c r="J49" s="27" t="s">
        <v>255</v>
      </c>
      <c r="K49" s="51" t="s">
        <v>275</v>
      </c>
      <c r="L49" s="27">
        <v>0.373</v>
      </c>
      <c r="M49" s="30"/>
      <c r="N49" s="44"/>
      <c r="O49" s="27"/>
    </row>
    <row r="50" spans="2:15" x14ac:dyDescent="0.2">
      <c r="B50" t="s">
        <v>37</v>
      </c>
      <c r="C50" t="s">
        <v>3</v>
      </c>
      <c r="D50" t="s">
        <v>39</v>
      </c>
      <c r="E50" s="47" t="s">
        <v>326</v>
      </c>
      <c r="F50" s="27">
        <v>7</v>
      </c>
      <c r="G50" s="27">
        <v>9</v>
      </c>
      <c r="H50" s="27">
        <v>11.5</v>
      </c>
      <c r="I50" s="27">
        <v>12.400000000000002</v>
      </c>
      <c r="J50" s="27" t="s">
        <v>253</v>
      </c>
      <c r="K50" s="51" t="s">
        <v>269</v>
      </c>
      <c r="L50" s="27">
        <v>0.67</v>
      </c>
      <c r="M50" s="30"/>
      <c r="N50" s="44"/>
      <c r="O50" s="27"/>
    </row>
    <row r="51" spans="2:15" x14ac:dyDescent="0.2">
      <c r="B51" t="s">
        <v>37</v>
      </c>
      <c r="C51" t="s">
        <v>3</v>
      </c>
      <c r="D51" t="s">
        <v>5</v>
      </c>
      <c r="E51" s="47" t="s">
        <v>327</v>
      </c>
      <c r="F51" s="27">
        <v>3</v>
      </c>
      <c r="G51" s="27">
        <v>11</v>
      </c>
      <c r="H51" s="27">
        <v>8.5</v>
      </c>
      <c r="I51" s="27">
        <v>11.400000000000002</v>
      </c>
      <c r="J51" s="27" t="s">
        <v>254</v>
      </c>
      <c r="K51" s="51" t="s">
        <v>269</v>
      </c>
      <c r="L51" s="27">
        <v>0.59</v>
      </c>
      <c r="M51" s="30"/>
      <c r="N51" s="44"/>
      <c r="O51" s="27"/>
    </row>
    <row r="52" spans="2:15" x14ac:dyDescent="0.2">
      <c r="B52" t="s">
        <v>37</v>
      </c>
      <c r="C52" t="s">
        <v>3</v>
      </c>
      <c r="D52" t="s">
        <v>40</v>
      </c>
      <c r="E52" s="47" t="s">
        <v>328</v>
      </c>
      <c r="F52" s="27">
        <v>11</v>
      </c>
      <c r="G52" s="27">
        <v>3</v>
      </c>
      <c r="H52" s="27">
        <v>12.5</v>
      </c>
      <c r="I52" s="27">
        <v>12</v>
      </c>
      <c r="J52" s="27" t="s">
        <v>253</v>
      </c>
      <c r="K52" s="51" t="s">
        <v>268</v>
      </c>
      <c r="L52" s="27">
        <v>0.627</v>
      </c>
      <c r="M52" s="30"/>
      <c r="N52" s="44"/>
      <c r="O52" s="27"/>
    </row>
    <row r="53" spans="2:15" x14ac:dyDescent="0.2">
      <c r="B53" t="s">
        <v>37</v>
      </c>
      <c r="C53" t="s">
        <v>3</v>
      </c>
      <c r="D53" t="s">
        <v>228</v>
      </c>
      <c r="E53" s="47" t="s">
        <v>329</v>
      </c>
      <c r="F53" s="27">
        <v>10</v>
      </c>
      <c r="G53" s="27">
        <v>3</v>
      </c>
      <c r="H53" s="27">
        <v>11.5</v>
      </c>
      <c r="I53" s="27">
        <v>12.8</v>
      </c>
      <c r="J53" s="27" t="s">
        <v>253</v>
      </c>
      <c r="K53" s="51" t="s">
        <v>275</v>
      </c>
      <c r="L53" s="27">
        <v>0.69299999999999995</v>
      </c>
      <c r="M53" s="30"/>
      <c r="N53" s="44"/>
      <c r="O53" s="27"/>
    </row>
    <row r="54" spans="2:15" x14ac:dyDescent="0.2">
      <c r="B54" t="s">
        <v>37</v>
      </c>
      <c r="C54" t="s">
        <v>3</v>
      </c>
      <c r="D54" t="s">
        <v>61</v>
      </c>
      <c r="E54" s="47" t="s">
        <v>330</v>
      </c>
      <c r="F54" s="27">
        <v>4</v>
      </c>
      <c r="G54" s="27">
        <v>3</v>
      </c>
      <c r="H54" s="27">
        <v>5.5</v>
      </c>
      <c r="I54" s="27">
        <v>7.2000000000000011</v>
      </c>
      <c r="J54" s="27" t="s">
        <v>255</v>
      </c>
      <c r="K54" s="51" t="s">
        <v>61</v>
      </c>
      <c r="L54" s="27">
        <v>0.37</v>
      </c>
      <c r="M54" s="30"/>
      <c r="N54" s="44"/>
      <c r="O54" s="27"/>
    </row>
    <row r="55" spans="2:15" x14ac:dyDescent="0.2">
      <c r="B55" t="s">
        <v>37</v>
      </c>
      <c r="C55" t="s">
        <v>15</v>
      </c>
      <c r="D55" t="s">
        <v>232</v>
      </c>
      <c r="E55" s="47" t="s">
        <v>331</v>
      </c>
      <c r="F55" s="27">
        <v>2</v>
      </c>
      <c r="G55" s="27">
        <v>2</v>
      </c>
      <c r="H55" s="27">
        <v>3</v>
      </c>
      <c r="I55" s="27">
        <v>7.4</v>
      </c>
      <c r="J55" s="27" t="s">
        <v>255</v>
      </c>
      <c r="K55" s="51" t="s">
        <v>273</v>
      </c>
      <c r="L55" s="27">
        <v>0.373</v>
      </c>
      <c r="M55" s="30"/>
      <c r="N55" s="44"/>
      <c r="O55" s="27"/>
    </row>
    <row r="56" spans="2:15" x14ac:dyDescent="0.2">
      <c r="B56" t="s">
        <v>37</v>
      </c>
      <c r="C56" t="s">
        <v>3</v>
      </c>
      <c r="D56" t="s">
        <v>229</v>
      </c>
      <c r="E56" s="47" t="s">
        <v>332</v>
      </c>
      <c r="F56" s="27">
        <v>0</v>
      </c>
      <c r="G56" s="27">
        <v>2</v>
      </c>
      <c r="H56" s="27">
        <v>1</v>
      </c>
      <c r="I56" s="27">
        <v>3.8</v>
      </c>
      <c r="J56" s="27" t="s">
        <v>256</v>
      </c>
      <c r="K56" s="51" t="s">
        <v>41</v>
      </c>
      <c r="L56" s="27">
        <v>0.14499999999999999</v>
      </c>
      <c r="M56" s="30"/>
      <c r="N56" s="44"/>
      <c r="O56" s="27"/>
    </row>
    <row r="57" spans="2:15" x14ac:dyDescent="0.2">
      <c r="B57" t="s">
        <v>37</v>
      </c>
      <c r="C57" t="s">
        <v>3</v>
      </c>
      <c r="D57" t="s">
        <v>7</v>
      </c>
      <c r="E57" s="47" t="s">
        <v>333</v>
      </c>
      <c r="F57" s="27">
        <v>0</v>
      </c>
      <c r="G57" s="27">
        <v>1</v>
      </c>
      <c r="H57" s="27">
        <v>0.5</v>
      </c>
      <c r="I57" s="27">
        <v>2</v>
      </c>
      <c r="J57" s="27" t="s">
        <v>256</v>
      </c>
      <c r="K57" s="51" t="s">
        <v>274</v>
      </c>
      <c r="L57" s="27">
        <v>0.04</v>
      </c>
      <c r="M57" s="30"/>
      <c r="N57" s="44"/>
      <c r="O57" s="27"/>
    </row>
    <row r="58" spans="2:15" x14ac:dyDescent="0.2">
      <c r="B58" t="s">
        <v>37</v>
      </c>
      <c r="C58" t="s">
        <v>10</v>
      </c>
      <c r="D58" t="s">
        <v>12</v>
      </c>
      <c r="E58" s="47" t="s">
        <v>334</v>
      </c>
      <c r="F58" s="27">
        <v>11</v>
      </c>
      <c r="G58" s="27">
        <v>8</v>
      </c>
      <c r="H58" s="27">
        <v>15</v>
      </c>
      <c r="I58" s="27">
        <v>14.8</v>
      </c>
      <c r="J58" s="27" t="s">
        <v>252</v>
      </c>
      <c r="K58" s="51" t="s">
        <v>268</v>
      </c>
      <c r="L58" s="27">
        <v>0.90100000000000002</v>
      </c>
      <c r="M58" s="30"/>
      <c r="N58" s="44"/>
      <c r="O58" s="27"/>
    </row>
    <row r="59" spans="2:15" x14ac:dyDescent="0.2">
      <c r="B59" t="s">
        <v>37</v>
      </c>
      <c r="C59" t="s">
        <v>10</v>
      </c>
      <c r="D59" t="s">
        <v>42</v>
      </c>
      <c r="E59" s="47" t="s">
        <v>335</v>
      </c>
      <c r="F59" s="27">
        <v>10</v>
      </c>
      <c r="G59" s="27">
        <v>9</v>
      </c>
      <c r="H59" s="27">
        <v>14.5</v>
      </c>
      <c r="I59" s="27">
        <v>14.000000000000002</v>
      </c>
      <c r="J59" s="27" t="s">
        <v>252</v>
      </c>
      <c r="K59" s="51" t="s">
        <v>275</v>
      </c>
      <c r="L59" s="27">
        <v>0.83599999999999997</v>
      </c>
      <c r="M59" s="30"/>
      <c r="N59" s="44"/>
      <c r="O59" s="27"/>
    </row>
    <row r="60" spans="2:15" x14ac:dyDescent="0.2">
      <c r="B60" t="s">
        <v>37</v>
      </c>
      <c r="C60" t="s">
        <v>10</v>
      </c>
      <c r="D60" t="s">
        <v>231</v>
      </c>
      <c r="E60" s="47" t="s">
        <v>336</v>
      </c>
      <c r="F60" s="27">
        <v>9</v>
      </c>
      <c r="G60" s="27">
        <v>4</v>
      </c>
      <c r="H60" s="27">
        <v>11</v>
      </c>
      <c r="I60" s="27">
        <v>11.600000000000001</v>
      </c>
      <c r="J60" s="27" t="s">
        <v>253</v>
      </c>
      <c r="K60" s="51" t="s">
        <v>275</v>
      </c>
      <c r="L60" s="27">
        <v>0.60599999999999998</v>
      </c>
      <c r="M60" s="30"/>
      <c r="N60" s="44"/>
      <c r="O60" s="27"/>
    </row>
    <row r="61" spans="2:15" x14ac:dyDescent="0.2">
      <c r="B61" t="s">
        <v>37</v>
      </c>
      <c r="C61" t="s">
        <v>10</v>
      </c>
      <c r="D61" t="s">
        <v>230</v>
      </c>
      <c r="E61" s="47" t="s">
        <v>337</v>
      </c>
      <c r="F61" s="27">
        <v>1</v>
      </c>
      <c r="G61" s="27">
        <v>7</v>
      </c>
      <c r="H61" s="27">
        <v>4.5</v>
      </c>
      <c r="I61" s="27">
        <v>5.4</v>
      </c>
      <c r="J61" s="27" t="s">
        <v>255</v>
      </c>
      <c r="K61" s="51" t="s">
        <v>41</v>
      </c>
      <c r="L61" s="27">
        <v>0.24199999999999999</v>
      </c>
      <c r="M61" s="30"/>
      <c r="N61" s="44"/>
      <c r="O61" s="27"/>
    </row>
    <row r="62" spans="2:15" x14ac:dyDescent="0.2">
      <c r="B62" t="s">
        <v>37</v>
      </c>
      <c r="C62" t="s">
        <v>10</v>
      </c>
      <c r="D62" t="s">
        <v>234</v>
      </c>
      <c r="E62" s="47" t="s">
        <v>338</v>
      </c>
      <c r="F62" s="27">
        <v>2</v>
      </c>
      <c r="G62" s="27">
        <v>4</v>
      </c>
      <c r="H62" s="27">
        <v>4</v>
      </c>
      <c r="I62" s="27">
        <v>4.6000000000000005</v>
      </c>
      <c r="J62" s="27" t="s">
        <v>256</v>
      </c>
      <c r="K62" s="51" t="s">
        <v>272</v>
      </c>
      <c r="L62" s="27">
        <v>0.19500000000000001</v>
      </c>
      <c r="M62" s="30"/>
      <c r="N62" s="44"/>
      <c r="O62" s="27"/>
    </row>
    <row r="63" spans="2:15" x14ac:dyDescent="0.2">
      <c r="B63" t="s">
        <v>37</v>
      </c>
      <c r="C63" t="s">
        <v>10</v>
      </c>
      <c r="D63" t="s">
        <v>173</v>
      </c>
      <c r="E63" s="47" t="s">
        <v>339</v>
      </c>
      <c r="F63" s="27">
        <v>2</v>
      </c>
      <c r="G63" s="27">
        <v>1</v>
      </c>
      <c r="H63" s="27">
        <v>2.5</v>
      </c>
      <c r="I63" s="27">
        <v>3.4000000000000004</v>
      </c>
      <c r="J63" s="27" t="s">
        <v>256</v>
      </c>
      <c r="K63" s="51" t="s">
        <v>271</v>
      </c>
      <c r="L63" s="27">
        <v>0.124</v>
      </c>
      <c r="M63" s="30"/>
      <c r="N63" s="44"/>
      <c r="O63" s="27"/>
    </row>
    <row r="64" spans="2:15" x14ac:dyDescent="0.2">
      <c r="B64" t="s">
        <v>37</v>
      </c>
      <c r="C64" t="s">
        <v>10</v>
      </c>
      <c r="D64" t="s">
        <v>61</v>
      </c>
      <c r="E64" s="47" t="s">
        <v>340</v>
      </c>
      <c r="F64" s="27">
        <v>0</v>
      </c>
      <c r="G64" s="27">
        <v>2</v>
      </c>
      <c r="H64" s="27">
        <v>1</v>
      </c>
      <c r="I64" s="27">
        <v>3.4000000000000004</v>
      </c>
      <c r="J64" s="27" t="s">
        <v>256</v>
      </c>
      <c r="K64" s="51" t="s">
        <v>61</v>
      </c>
      <c r="L64" s="27">
        <v>0.124</v>
      </c>
      <c r="M64" s="30"/>
      <c r="N64" s="44"/>
      <c r="O64" s="27"/>
    </row>
    <row r="65" spans="2:15" x14ac:dyDescent="0.2">
      <c r="B65" t="s">
        <v>37</v>
      </c>
      <c r="C65" t="s">
        <v>10</v>
      </c>
      <c r="D65" t="s">
        <v>233</v>
      </c>
      <c r="E65" s="47" t="s">
        <v>341</v>
      </c>
      <c r="F65" s="27">
        <v>0</v>
      </c>
      <c r="G65" s="27">
        <v>1</v>
      </c>
      <c r="H65" s="27">
        <v>0.5</v>
      </c>
      <c r="I65" s="27">
        <v>1.8000000000000003</v>
      </c>
      <c r="J65" s="27" t="s">
        <v>256</v>
      </c>
      <c r="K65" s="51" t="s">
        <v>272</v>
      </c>
      <c r="L65" s="27">
        <v>3.5999999999999997E-2</v>
      </c>
      <c r="M65" s="30"/>
      <c r="N65" s="44"/>
      <c r="O65" s="27"/>
    </row>
    <row r="66" spans="2:15" x14ac:dyDescent="0.2">
      <c r="B66" t="s">
        <v>37</v>
      </c>
      <c r="C66" t="s">
        <v>10</v>
      </c>
      <c r="D66" t="s">
        <v>242</v>
      </c>
      <c r="E66" s="47" t="s">
        <v>342</v>
      </c>
      <c r="F66" s="27">
        <v>0</v>
      </c>
      <c r="G66" s="27">
        <v>0</v>
      </c>
      <c r="H66" s="27">
        <v>0</v>
      </c>
      <c r="I66" s="27">
        <v>2.2000000000000002</v>
      </c>
      <c r="J66" s="27" t="s">
        <v>256</v>
      </c>
      <c r="K66" s="51" t="s">
        <v>205</v>
      </c>
      <c r="L66" s="27">
        <v>5.3999999999999999E-2</v>
      </c>
      <c r="M66" s="30"/>
      <c r="N66" s="44"/>
      <c r="O66" s="27"/>
    </row>
    <row r="67" spans="2:15" x14ac:dyDescent="0.2">
      <c r="B67" t="s">
        <v>100</v>
      </c>
      <c r="C67" t="s">
        <v>15</v>
      </c>
      <c r="D67" t="s">
        <v>17</v>
      </c>
      <c r="E67" s="47" t="s">
        <v>343</v>
      </c>
      <c r="F67" s="27">
        <v>8</v>
      </c>
      <c r="G67" s="27">
        <v>8</v>
      </c>
      <c r="H67" s="27">
        <v>12</v>
      </c>
      <c r="I67" s="27">
        <v>13.200000000000001</v>
      </c>
      <c r="J67" s="27" t="s">
        <v>253</v>
      </c>
      <c r="K67" s="51" t="s">
        <v>270</v>
      </c>
      <c r="L67" s="27">
        <v>0.77200000000000002</v>
      </c>
      <c r="M67" s="30"/>
      <c r="N67" s="44"/>
      <c r="O67" s="27"/>
    </row>
    <row r="68" spans="2:15" x14ac:dyDescent="0.2">
      <c r="B68" t="s">
        <v>100</v>
      </c>
      <c r="C68" t="s">
        <v>15</v>
      </c>
      <c r="D68" t="s">
        <v>19</v>
      </c>
      <c r="E68" s="47" t="s">
        <v>344</v>
      </c>
      <c r="F68" s="27">
        <v>5</v>
      </c>
      <c r="G68" s="27">
        <v>8</v>
      </c>
      <c r="H68" s="27">
        <v>9</v>
      </c>
      <c r="I68" s="27">
        <v>9.8000000000000007</v>
      </c>
      <c r="J68" s="27" t="s">
        <v>254</v>
      </c>
      <c r="K68" s="51" t="s">
        <v>275</v>
      </c>
      <c r="L68" s="27">
        <v>0.48</v>
      </c>
      <c r="M68" s="30"/>
      <c r="N68" s="44"/>
      <c r="O68" s="27"/>
    </row>
    <row r="69" spans="2:15" x14ac:dyDescent="0.2">
      <c r="B69" t="s">
        <v>100</v>
      </c>
      <c r="C69" t="s">
        <v>15</v>
      </c>
      <c r="D69" t="s">
        <v>160</v>
      </c>
      <c r="E69" s="47" t="s">
        <v>345</v>
      </c>
      <c r="F69" s="27">
        <v>5</v>
      </c>
      <c r="G69" s="27">
        <v>7</v>
      </c>
      <c r="H69" s="27">
        <v>8.5</v>
      </c>
      <c r="I69" s="27">
        <v>10</v>
      </c>
      <c r="J69" s="27" t="s">
        <v>254</v>
      </c>
      <c r="K69" s="51" t="s">
        <v>205</v>
      </c>
      <c r="L69" s="27">
        <v>0.48499999999999999</v>
      </c>
      <c r="M69" s="30"/>
      <c r="N69" s="44"/>
      <c r="O69" s="27"/>
    </row>
    <row r="70" spans="2:15" x14ac:dyDescent="0.2">
      <c r="B70" t="s">
        <v>100</v>
      </c>
      <c r="C70" t="s">
        <v>15</v>
      </c>
      <c r="D70" t="s">
        <v>16</v>
      </c>
      <c r="E70" s="47" t="s">
        <v>346</v>
      </c>
      <c r="F70" s="27">
        <v>8</v>
      </c>
      <c r="G70" s="27">
        <v>4</v>
      </c>
      <c r="H70" s="27">
        <v>10</v>
      </c>
      <c r="I70" s="27">
        <v>10.8</v>
      </c>
      <c r="J70" s="27" t="s">
        <v>254</v>
      </c>
      <c r="K70" s="51" t="s">
        <v>270</v>
      </c>
      <c r="L70" s="27">
        <v>0.53200000000000003</v>
      </c>
      <c r="M70" s="30"/>
      <c r="N70" s="44"/>
      <c r="O70" s="27"/>
    </row>
    <row r="71" spans="2:15" x14ac:dyDescent="0.2">
      <c r="B71" t="s">
        <v>100</v>
      </c>
      <c r="C71" t="s">
        <v>15</v>
      </c>
      <c r="D71" t="s">
        <v>238</v>
      </c>
      <c r="E71" s="47" t="s">
        <v>347</v>
      </c>
      <c r="F71" s="27">
        <v>2</v>
      </c>
      <c r="G71" s="27">
        <v>4</v>
      </c>
      <c r="H71" s="27">
        <v>4</v>
      </c>
      <c r="I71" s="27">
        <v>5.4</v>
      </c>
      <c r="J71" s="27" t="s">
        <v>255</v>
      </c>
      <c r="K71" s="51" t="s">
        <v>107</v>
      </c>
      <c r="L71" s="27">
        <v>0.24199999999999999</v>
      </c>
      <c r="M71" s="30"/>
      <c r="N71" s="44"/>
      <c r="O71" s="27"/>
    </row>
    <row r="72" spans="2:15" x14ac:dyDescent="0.2">
      <c r="B72" t="s">
        <v>100</v>
      </c>
      <c r="C72" t="s">
        <v>15</v>
      </c>
      <c r="D72" t="s">
        <v>227</v>
      </c>
      <c r="E72" s="47" t="s">
        <v>348</v>
      </c>
      <c r="F72" s="27">
        <v>2</v>
      </c>
      <c r="G72" s="27">
        <v>0</v>
      </c>
      <c r="H72" s="27">
        <v>2</v>
      </c>
      <c r="I72" s="27">
        <v>4.5999999999999996</v>
      </c>
      <c r="J72" s="27" t="s">
        <v>256</v>
      </c>
      <c r="K72" s="51" t="s">
        <v>275</v>
      </c>
      <c r="L72" s="27">
        <v>0.18099999999999999</v>
      </c>
      <c r="M72" s="30"/>
      <c r="N72" s="44"/>
      <c r="O72" s="27"/>
    </row>
    <row r="73" spans="2:15" x14ac:dyDescent="0.2">
      <c r="B73" t="s">
        <v>100</v>
      </c>
      <c r="C73" t="s">
        <v>15</v>
      </c>
      <c r="D73" t="s">
        <v>237</v>
      </c>
      <c r="E73" s="47" t="s">
        <v>349</v>
      </c>
      <c r="F73" s="27">
        <v>0</v>
      </c>
      <c r="G73" s="27">
        <v>0</v>
      </c>
      <c r="H73" s="27">
        <v>0</v>
      </c>
      <c r="I73" s="27">
        <v>1.8</v>
      </c>
      <c r="J73" s="27" t="s">
        <v>256</v>
      </c>
      <c r="K73" s="51" t="s">
        <v>272</v>
      </c>
      <c r="L73" s="27">
        <v>3.1E-2</v>
      </c>
      <c r="M73" s="30"/>
      <c r="N73" s="44"/>
      <c r="O73" s="27"/>
    </row>
    <row r="74" spans="2:15" x14ac:dyDescent="0.2">
      <c r="B74" t="s">
        <v>100</v>
      </c>
      <c r="C74" t="s">
        <v>15</v>
      </c>
      <c r="D74" t="s">
        <v>18</v>
      </c>
      <c r="E74" s="47" t="s">
        <v>350</v>
      </c>
      <c r="F74" s="27">
        <v>0</v>
      </c>
      <c r="G74" s="27">
        <v>0</v>
      </c>
      <c r="H74" s="27">
        <v>0</v>
      </c>
      <c r="I74" s="27">
        <v>1.2000000000000002</v>
      </c>
      <c r="J74" s="27" t="s">
        <v>256</v>
      </c>
      <c r="K74" s="51" t="s">
        <v>274</v>
      </c>
      <c r="L74" s="27">
        <v>1E-3</v>
      </c>
      <c r="M74" s="30"/>
      <c r="N74" s="44"/>
      <c r="O74" s="27"/>
    </row>
    <row r="75" spans="2:15" x14ac:dyDescent="0.2">
      <c r="B75" t="s">
        <v>100</v>
      </c>
      <c r="C75" t="s">
        <v>3</v>
      </c>
      <c r="D75" t="s">
        <v>5</v>
      </c>
      <c r="E75" s="47" t="s">
        <v>351</v>
      </c>
      <c r="F75" s="27">
        <v>3</v>
      </c>
      <c r="G75" s="27">
        <v>11</v>
      </c>
      <c r="H75" s="27">
        <v>8.5</v>
      </c>
      <c r="I75" s="27">
        <v>8.6000000000000014</v>
      </c>
      <c r="J75" s="27" t="s">
        <v>254</v>
      </c>
      <c r="K75" s="51" t="s">
        <v>269</v>
      </c>
      <c r="L75" s="27">
        <v>0.41899999999999998</v>
      </c>
      <c r="M75" s="30"/>
      <c r="N75" s="44"/>
      <c r="O75" s="27"/>
    </row>
    <row r="76" spans="2:15" x14ac:dyDescent="0.2">
      <c r="B76" t="s">
        <v>100</v>
      </c>
      <c r="C76" t="s">
        <v>3</v>
      </c>
      <c r="D76" t="s">
        <v>39</v>
      </c>
      <c r="E76" s="47" t="s">
        <v>352</v>
      </c>
      <c r="F76" s="27">
        <v>7</v>
      </c>
      <c r="G76" s="27">
        <v>9</v>
      </c>
      <c r="H76" s="27">
        <v>11.5</v>
      </c>
      <c r="I76" s="27">
        <v>11.200000000000001</v>
      </c>
      <c r="J76" s="27" t="s">
        <v>254</v>
      </c>
      <c r="K76" s="51" t="s">
        <v>269</v>
      </c>
      <c r="L76" s="27">
        <v>0.57199999999999995</v>
      </c>
      <c r="M76" s="30"/>
      <c r="N76" s="44"/>
      <c r="O76" s="27"/>
    </row>
    <row r="77" spans="2:15" x14ac:dyDescent="0.2">
      <c r="B77" t="s">
        <v>100</v>
      </c>
      <c r="C77" t="s">
        <v>3</v>
      </c>
      <c r="D77" t="s">
        <v>40</v>
      </c>
      <c r="E77" s="47" t="s">
        <v>353</v>
      </c>
      <c r="F77" s="27">
        <v>11</v>
      </c>
      <c r="G77" s="27">
        <v>3</v>
      </c>
      <c r="H77" s="27">
        <v>12.5</v>
      </c>
      <c r="I77" s="27">
        <v>13.4</v>
      </c>
      <c r="J77" s="27" t="s">
        <v>253</v>
      </c>
      <c r="K77" s="51" t="s">
        <v>268</v>
      </c>
      <c r="L77" s="27">
        <v>0.78800000000000003</v>
      </c>
      <c r="M77" s="30"/>
      <c r="N77" s="44"/>
      <c r="O77" s="27"/>
    </row>
    <row r="78" spans="2:15" x14ac:dyDescent="0.2">
      <c r="B78" t="s">
        <v>100</v>
      </c>
      <c r="C78" t="s">
        <v>3</v>
      </c>
      <c r="D78" t="s">
        <v>228</v>
      </c>
      <c r="E78" s="47" t="s">
        <v>354</v>
      </c>
      <c r="F78" s="27">
        <v>10</v>
      </c>
      <c r="G78" s="27">
        <v>3</v>
      </c>
      <c r="H78" s="27">
        <v>11.5</v>
      </c>
      <c r="I78" s="27">
        <v>12.000000000000002</v>
      </c>
      <c r="J78" s="27" t="s">
        <v>253</v>
      </c>
      <c r="K78" s="51" t="s">
        <v>275</v>
      </c>
      <c r="L78" s="27">
        <v>0.63900000000000001</v>
      </c>
      <c r="M78" s="30"/>
      <c r="N78" s="44"/>
      <c r="O78" s="27"/>
    </row>
    <row r="79" spans="2:15" x14ac:dyDescent="0.2">
      <c r="B79" t="s">
        <v>100</v>
      </c>
      <c r="C79" t="s">
        <v>3</v>
      </c>
      <c r="D79" t="s">
        <v>229</v>
      </c>
      <c r="E79" s="47" t="s">
        <v>355</v>
      </c>
      <c r="F79" s="27">
        <v>0</v>
      </c>
      <c r="G79" s="27">
        <v>2</v>
      </c>
      <c r="H79" s="27">
        <v>1</v>
      </c>
      <c r="I79" s="27">
        <v>3.2</v>
      </c>
      <c r="J79" s="27" t="s">
        <v>256</v>
      </c>
      <c r="K79" s="51" t="s">
        <v>41</v>
      </c>
      <c r="L79" s="27">
        <v>0.108</v>
      </c>
      <c r="M79" s="30"/>
      <c r="N79" s="44"/>
      <c r="O79" s="27"/>
    </row>
    <row r="80" spans="2:15" x14ac:dyDescent="0.2">
      <c r="B80" t="s">
        <v>100</v>
      </c>
      <c r="C80" t="s">
        <v>3</v>
      </c>
      <c r="D80" t="s">
        <v>7</v>
      </c>
      <c r="E80" s="47" t="s">
        <v>356</v>
      </c>
      <c r="F80" s="27">
        <v>0</v>
      </c>
      <c r="G80" s="27">
        <v>1</v>
      </c>
      <c r="H80" s="27">
        <v>0.5</v>
      </c>
      <c r="I80" s="27">
        <v>1.2000000000000002</v>
      </c>
      <c r="J80" s="27" t="s">
        <v>256</v>
      </c>
      <c r="K80" s="51" t="s">
        <v>274</v>
      </c>
      <c r="L80" s="27">
        <v>1E-3</v>
      </c>
      <c r="M80" s="30"/>
      <c r="N80" s="44"/>
      <c r="O80" s="27"/>
    </row>
    <row r="81" spans="2:15" x14ac:dyDescent="0.2">
      <c r="B81" t="s">
        <v>100</v>
      </c>
      <c r="C81" t="s">
        <v>10</v>
      </c>
      <c r="D81" t="s">
        <v>42</v>
      </c>
      <c r="E81" s="47" t="s">
        <v>357</v>
      </c>
      <c r="F81" s="27">
        <v>10</v>
      </c>
      <c r="G81" s="27">
        <v>9</v>
      </c>
      <c r="H81" s="27">
        <v>14.5</v>
      </c>
      <c r="I81" s="27">
        <v>15.000000000000002</v>
      </c>
      <c r="J81" s="27" t="s">
        <v>252</v>
      </c>
      <c r="K81" s="51" t="s">
        <v>275</v>
      </c>
      <c r="L81" s="27">
        <v>0.92900000000000005</v>
      </c>
      <c r="M81" s="30"/>
      <c r="N81" s="44"/>
      <c r="O81" s="27"/>
    </row>
    <row r="82" spans="2:15" x14ac:dyDescent="0.2">
      <c r="B82" t="s">
        <v>100</v>
      </c>
      <c r="C82" t="s">
        <v>10</v>
      </c>
      <c r="D82" t="s">
        <v>12</v>
      </c>
      <c r="E82" s="47" t="s">
        <v>358</v>
      </c>
      <c r="F82" s="27">
        <v>11</v>
      </c>
      <c r="G82" s="27">
        <v>8</v>
      </c>
      <c r="H82" s="27">
        <v>15</v>
      </c>
      <c r="I82" s="27">
        <v>14.6</v>
      </c>
      <c r="J82" s="27" t="s">
        <v>252</v>
      </c>
      <c r="K82" s="51" t="s">
        <v>268</v>
      </c>
      <c r="L82" s="27">
        <v>0.88500000000000001</v>
      </c>
      <c r="M82" s="30"/>
      <c r="N82" s="44"/>
      <c r="O82" s="27"/>
    </row>
    <row r="83" spans="2:15" x14ac:dyDescent="0.2">
      <c r="B83" t="s">
        <v>100</v>
      </c>
      <c r="C83" t="s">
        <v>10</v>
      </c>
      <c r="D83" t="s">
        <v>231</v>
      </c>
      <c r="E83" s="47" t="s">
        <v>359</v>
      </c>
      <c r="F83" s="27">
        <v>9</v>
      </c>
      <c r="G83" s="27">
        <v>4</v>
      </c>
      <c r="H83" s="27">
        <v>11</v>
      </c>
      <c r="I83" s="27">
        <v>10.8</v>
      </c>
      <c r="J83" s="27" t="s">
        <v>254</v>
      </c>
      <c r="K83" s="51" t="s">
        <v>275</v>
      </c>
      <c r="L83" s="27">
        <v>0.53200000000000003</v>
      </c>
      <c r="M83" s="30"/>
      <c r="N83" s="44"/>
      <c r="O83" s="27"/>
    </row>
    <row r="84" spans="2:15" x14ac:dyDescent="0.2">
      <c r="B84" t="s">
        <v>100</v>
      </c>
      <c r="C84" t="s">
        <v>10</v>
      </c>
      <c r="D84" t="s">
        <v>230</v>
      </c>
      <c r="E84" s="47" t="s">
        <v>360</v>
      </c>
      <c r="F84" s="27">
        <v>1</v>
      </c>
      <c r="G84" s="27">
        <v>7</v>
      </c>
      <c r="H84" s="27">
        <v>4.5</v>
      </c>
      <c r="I84" s="27">
        <v>6</v>
      </c>
      <c r="J84" s="27" t="s">
        <v>255</v>
      </c>
      <c r="K84" s="51" t="s">
        <v>41</v>
      </c>
      <c r="L84" s="27">
        <v>0.28799999999999998</v>
      </c>
      <c r="M84" s="30"/>
      <c r="N84" s="44"/>
      <c r="O84" s="27"/>
    </row>
    <row r="85" spans="2:15" x14ac:dyDescent="0.2">
      <c r="B85" t="s">
        <v>100</v>
      </c>
      <c r="C85" t="s">
        <v>10</v>
      </c>
      <c r="D85" t="s">
        <v>234</v>
      </c>
      <c r="E85" s="47" t="s">
        <v>361</v>
      </c>
      <c r="F85" s="27">
        <v>2</v>
      </c>
      <c r="G85" s="27">
        <v>4</v>
      </c>
      <c r="H85" s="27">
        <v>4</v>
      </c>
      <c r="I85" s="27">
        <v>5.2</v>
      </c>
      <c r="J85" s="27" t="s">
        <v>255</v>
      </c>
      <c r="K85" s="51" t="s">
        <v>272</v>
      </c>
      <c r="L85" s="27">
        <v>0.22900000000000001</v>
      </c>
      <c r="M85" s="30"/>
      <c r="N85" s="44"/>
      <c r="O85" s="27"/>
    </row>
    <row r="86" spans="2:15" x14ac:dyDescent="0.2">
      <c r="B86" t="s">
        <v>100</v>
      </c>
      <c r="C86" t="s">
        <v>15</v>
      </c>
      <c r="D86" t="s">
        <v>17</v>
      </c>
      <c r="E86" s="47" t="s">
        <v>362</v>
      </c>
      <c r="F86" s="27">
        <v>0</v>
      </c>
      <c r="G86" s="27">
        <v>0</v>
      </c>
      <c r="H86" s="27">
        <v>0</v>
      </c>
      <c r="I86" s="27">
        <v>2.4000000000000004</v>
      </c>
      <c r="J86" s="27" t="s">
        <v>256</v>
      </c>
      <c r="K86" s="51" t="s">
        <v>270</v>
      </c>
      <c r="L86" s="27">
        <v>7.1999999999999995E-2</v>
      </c>
      <c r="M86" s="30"/>
      <c r="N86" s="44"/>
      <c r="O86" s="27"/>
    </row>
    <row r="87" spans="2:15" x14ac:dyDescent="0.2">
      <c r="B87" t="s">
        <v>57</v>
      </c>
      <c r="C87" t="s">
        <v>15</v>
      </c>
      <c r="D87" t="s">
        <v>16</v>
      </c>
      <c r="E87" s="47" t="s">
        <v>363</v>
      </c>
      <c r="F87" s="27">
        <v>8</v>
      </c>
      <c r="G87" s="27">
        <v>4</v>
      </c>
      <c r="H87" s="27">
        <v>10</v>
      </c>
      <c r="I87" s="27">
        <v>11.6</v>
      </c>
      <c r="J87" s="27" t="s">
        <v>254</v>
      </c>
      <c r="K87" s="51" t="s">
        <v>270</v>
      </c>
      <c r="L87" s="27">
        <v>0.6</v>
      </c>
      <c r="M87" s="30"/>
      <c r="N87" s="44"/>
      <c r="O87" s="27"/>
    </row>
    <row r="88" spans="2:15" x14ac:dyDescent="0.2">
      <c r="B88" t="s">
        <v>57</v>
      </c>
      <c r="C88" t="s">
        <v>15</v>
      </c>
      <c r="D88" t="s">
        <v>17</v>
      </c>
      <c r="E88" s="47" t="s">
        <v>364</v>
      </c>
      <c r="F88" s="27">
        <v>8</v>
      </c>
      <c r="G88" s="27">
        <v>8</v>
      </c>
      <c r="H88" s="27">
        <v>12</v>
      </c>
      <c r="I88" s="27">
        <v>13.600000000000001</v>
      </c>
      <c r="J88" s="27" t="s">
        <v>252</v>
      </c>
      <c r="K88" s="51" t="s">
        <v>270</v>
      </c>
      <c r="L88" s="27">
        <v>0.80600000000000005</v>
      </c>
      <c r="M88" s="30"/>
      <c r="N88" s="44"/>
      <c r="O88" s="27"/>
    </row>
    <row r="89" spans="2:15" x14ac:dyDescent="0.2">
      <c r="B89" t="s">
        <v>57</v>
      </c>
      <c r="C89" t="s">
        <v>15</v>
      </c>
      <c r="D89" t="s">
        <v>242</v>
      </c>
      <c r="E89" s="47" t="s">
        <v>365</v>
      </c>
      <c r="F89" s="27">
        <v>0</v>
      </c>
      <c r="G89" s="27">
        <v>1</v>
      </c>
      <c r="H89" s="27">
        <v>0.5</v>
      </c>
      <c r="I89" s="27">
        <v>4</v>
      </c>
      <c r="J89" s="27" t="s">
        <v>256</v>
      </c>
      <c r="K89" s="51" t="s">
        <v>205</v>
      </c>
      <c r="L89" s="27">
        <v>0.157</v>
      </c>
      <c r="M89" s="30"/>
      <c r="N89" s="44"/>
      <c r="O89" s="27"/>
    </row>
    <row r="90" spans="2:15" x14ac:dyDescent="0.2">
      <c r="B90" t="s">
        <v>57</v>
      </c>
      <c r="C90" t="s">
        <v>15</v>
      </c>
      <c r="D90" t="s">
        <v>73</v>
      </c>
      <c r="E90" s="47" t="s">
        <v>366</v>
      </c>
      <c r="F90" s="27">
        <v>0</v>
      </c>
      <c r="G90" s="27">
        <v>1</v>
      </c>
      <c r="H90" s="27">
        <v>0.5</v>
      </c>
      <c r="I90" s="27">
        <v>3.6</v>
      </c>
      <c r="J90" s="27" t="s">
        <v>256</v>
      </c>
      <c r="K90" s="51" t="s">
        <v>270</v>
      </c>
      <c r="L90" s="27">
        <v>0.13700000000000001</v>
      </c>
      <c r="M90" s="30"/>
      <c r="N90" s="44"/>
      <c r="O90" s="27"/>
    </row>
    <row r="91" spans="2:15" x14ac:dyDescent="0.2">
      <c r="B91" t="s">
        <v>57</v>
      </c>
      <c r="C91" t="s">
        <v>3</v>
      </c>
      <c r="D91" t="s">
        <v>39</v>
      </c>
      <c r="E91" s="47" t="s">
        <v>367</v>
      </c>
      <c r="F91" s="27">
        <v>7</v>
      </c>
      <c r="G91" s="27">
        <v>9</v>
      </c>
      <c r="H91" s="27">
        <v>11.5</v>
      </c>
      <c r="I91" s="27">
        <v>13.000000000000002</v>
      </c>
      <c r="J91" s="27" t="s">
        <v>253</v>
      </c>
      <c r="K91" s="51" t="s">
        <v>269</v>
      </c>
      <c r="L91" s="27">
        <v>0.73899999999999999</v>
      </c>
      <c r="M91" s="30"/>
      <c r="N91" s="44"/>
      <c r="O91" s="27"/>
    </row>
    <row r="92" spans="2:15" x14ac:dyDescent="0.2">
      <c r="B92" t="s">
        <v>57</v>
      </c>
      <c r="C92" t="s">
        <v>3</v>
      </c>
      <c r="D92" t="s">
        <v>5</v>
      </c>
      <c r="E92" s="47" t="s">
        <v>368</v>
      </c>
      <c r="F92" s="27">
        <v>3</v>
      </c>
      <c r="G92" s="27">
        <v>11</v>
      </c>
      <c r="H92" s="27">
        <v>8.5</v>
      </c>
      <c r="I92" s="27">
        <v>9.2000000000000011</v>
      </c>
      <c r="J92" s="27" t="s">
        <v>254</v>
      </c>
      <c r="K92" s="51" t="s">
        <v>269</v>
      </c>
      <c r="L92" s="27">
        <v>0.45200000000000001</v>
      </c>
      <c r="M92" s="30"/>
      <c r="N92" s="44"/>
      <c r="O92" s="27"/>
    </row>
    <row r="93" spans="2:15" x14ac:dyDescent="0.2">
      <c r="B93" t="s">
        <v>57</v>
      </c>
      <c r="C93" t="s">
        <v>3</v>
      </c>
      <c r="D93" t="s">
        <v>228</v>
      </c>
      <c r="E93" s="47" t="s">
        <v>369</v>
      </c>
      <c r="F93" s="27">
        <v>10</v>
      </c>
      <c r="G93" s="27">
        <v>3</v>
      </c>
      <c r="H93" s="27">
        <v>11.5</v>
      </c>
      <c r="I93" s="27">
        <v>12.400000000000002</v>
      </c>
      <c r="J93" s="27" t="s">
        <v>253</v>
      </c>
      <c r="K93" s="51" t="s">
        <v>275</v>
      </c>
      <c r="L93" s="27">
        <v>0.67</v>
      </c>
      <c r="M93" s="30"/>
      <c r="N93" s="44"/>
      <c r="O93" s="27"/>
    </row>
    <row r="94" spans="2:15" x14ac:dyDescent="0.2">
      <c r="B94" t="s">
        <v>57</v>
      </c>
      <c r="C94" t="s">
        <v>3</v>
      </c>
      <c r="D94" t="s">
        <v>229</v>
      </c>
      <c r="E94" s="47" t="s">
        <v>370</v>
      </c>
      <c r="F94" s="27">
        <v>0</v>
      </c>
      <c r="G94" s="27">
        <v>2</v>
      </c>
      <c r="H94" s="27">
        <v>1</v>
      </c>
      <c r="I94" s="27">
        <v>4.2</v>
      </c>
      <c r="J94" s="27" t="s">
        <v>256</v>
      </c>
      <c r="K94" s="51" t="s">
        <v>41</v>
      </c>
      <c r="L94" s="27">
        <v>0.16700000000000001</v>
      </c>
      <c r="M94" s="30"/>
      <c r="N94" s="44"/>
      <c r="O94" s="27"/>
    </row>
    <row r="95" spans="2:15" x14ac:dyDescent="0.2">
      <c r="B95" t="s">
        <v>57</v>
      </c>
      <c r="C95" t="s">
        <v>10</v>
      </c>
      <c r="D95" t="s">
        <v>12</v>
      </c>
      <c r="E95" s="47" t="s">
        <v>371</v>
      </c>
      <c r="F95" s="27">
        <v>11</v>
      </c>
      <c r="G95" s="27">
        <v>8</v>
      </c>
      <c r="H95" s="27">
        <v>15</v>
      </c>
      <c r="I95" s="27">
        <v>14</v>
      </c>
      <c r="J95" s="27" t="s">
        <v>252</v>
      </c>
      <c r="K95" s="51" t="s">
        <v>268</v>
      </c>
      <c r="L95" s="27">
        <v>0.82899999999999996</v>
      </c>
      <c r="M95" s="30"/>
      <c r="N95" s="44"/>
      <c r="O95" s="27"/>
    </row>
    <row r="96" spans="2:15" x14ac:dyDescent="0.2">
      <c r="B96" t="s">
        <v>57</v>
      </c>
      <c r="C96" t="s">
        <v>10</v>
      </c>
      <c r="D96" t="s">
        <v>231</v>
      </c>
      <c r="E96" s="47" t="s">
        <v>372</v>
      </c>
      <c r="F96" s="27">
        <v>9</v>
      </c>
      <c r="G96" s="27">
        <v>4</v>
      </c>
      <c r="H96" s="27">
        <v>11</v>
      </c>
      <c r="I96" s="27">
        <v>10.600000000000001</v>
      </c>
      <c r="J96" s="27" t="s">
        <v>254</v>
      </c>
      <c r="K96" s="51" t="s">
        <v>275</v>
      </c>
      <c r="L96" s="27">
        <v>0.51800000000000002</v>
      </c>
      <c r="M96" s="30"/>
      <c r="N96" s="44"/>
      <c r="O96" s="27"/>
    </row>
    <row r="97" spans="2:15" x14ac:dyDescent="0.2">
      <c r="B97" t="s">
        <v>57</v>
      </c>
      <c r="C97" t="s">
        <v>10</v>
      </c>
      <c r="D97" t="s">
        <v>230</v>
      </c>
      <c r="E97" s="47" t="s">
        <v>373</v>
      </c>
      <c r="F97" s="27">
        <v>1</v>
      </c>
      <c r="G97" s="27">
        <v>7</v>
      </c>
      <c r="H97" s="27">
        <v>4.5</v>
      </c>
      <c r="I97" s="27">
        <v>5.8000000000000007</v>
      </c>
      <c r="J97" s="27" t="s">
        <v>255</v>
      </c>
      <c r="K97" s="51" t="s">
        <v>41</v>
      </c>
      <c r="L97" s="27">
        <v>0.27700000000000002</v>
      </c>
      <c r="M97" s="30"/>
      <c r="N97" s="44"/>
      <c r="O97" s="27"/>
    </row>
    <row r="98" spans="2:15" x14ac:dyDescent="0.2">
      <c r="B98" t="s">
        <v>57</v>
      </c>
      <c r="C98" t="s">
        <v>10</v>
      </c>
      <c r="D98" t="s">
        <v>228</v>
      </c>
      <c r="E98" s="47" t="s">
        <v>374</v>
      </c>
      <c r="F98" s="27">
        <v>0</v>
      </c>
      <c r="G98" s="27">
        <v>3</v>
      </c>
      <c r="H98" s="27">
        <v>1.5</v>
      </c>
      <c r="I98" s="27">
        <v>3</v>
      </c>
      <c r="J98" s="27" t="s">
        <v>256</v>
      </c>
      <c r="K98" s="51" t="s">
        <v>275</v>
      </c>
      <c r="L98" s="27">
        <v>9.6000000000000002E-2</v>
      </c>
      <c r="M98" s="30"/>
      <c r="N98" s="44"/>
      <c r="O98" s="27"/>
    </row>
    <row r="99" spans="2:15" x14ac:dyDescent="0.2">
      <c r="B99" t="s">
        <v>57</v>
      </c>
      <c r="C99" t="s">
        <v>15</v>
      </c>
      <c r="D99" t="s">
        <v>227</v>
      </c>
      <c r="E99" s="47" t="s">
        <v>375</v>
      </c>
      <c r="F99" s="27">
        <v>1</v>
      </c>
      <c r="G99" s="27">
        <v>0</v>
      </c>
      <c r="H99" s="27">
        <v>1</v>
      </c>
      <c r="I99" s="27">
        <v>3.6000000000000005</v>
      </c>
      <c r="J99" s="27" t="s">
        <v>256</v>
      </c>
      <c r="K99" s="51" t="s">
        <v>275</v>
      </c>
      <c r="L99" s="27">
        <v>0.14199999999999999</v>
      </c>
      <c r="M99" s="30"/>
      <c r="N99" s="44"/>
      <c r="O99" s="27"/>
    </row>
    <row r="100" spans="2:15" x14ac:dyDescent="0.2">
      <c r="B100" t="s">
        <v>222</v>
      </c>
      <c r="C100" t="s">
        <v>15</v>
      </c>
      <c r="D100" t="s">
        <v>17</v>
      </c>
      <c r="E100" s="47" t="s">
        <v>376</v>
      </c>
      <c r="F100" s="27">
        <v>8</v>
      </c>
      <c r="G100" s="27">
        <v>8</v>
      </c>
      <c r="H100" s="27">
        <v>12</v>
      </c>
      <c r="I100" s="27">
        <v>12.000000000000002</v>
      </c>
      <c r="J100" s="27" t="s">
        <v>253</v>
      </c>
      <c r="K100" s="51" t="s">
        <v>270</v>
      </c>
      <c r="L100" s="27">
        <v>0.63900000000000001</v>
      </c>
      <c r="M100" s="30"/>
      <c r="N100" s="44"/>
      <c r="O100" s="27"/>
    </row>
    <row r="101" spans="2:15" x14ac:dyDescent="0.2">
      <c r="B101" t="s">
        <v>222</v>
      </c>
      <c r="C101" t="s">
        <v>15</v>
      </c>
      <c r="D101" t="s">
        <v>19</v>
      </c>
      <c r="E101" s="47" t="s">
        <v>377</v>
      </c>
      <c r="F101" s="27">
        <v>5</v>
      </c>
      <c r="G101" s="27">
        <v>8</v>
      </c>
      <c r="H101" s="27">
        <v>9</v>
      </c>
      <c r="I101" s="27">
        <v>9.6000000000000014</v>
      </c>
      <c r="J101" s="27" t="s">
        <v>254</v>
      </c>
      <c r="K101" s="51" t="s">
        <v>275</v>
      </c>
      <c r="L101" s="27">
        <v>0.47499999999999998</v>
      </c>
      <c r="M101" s="30"/>
      <c r="N101" s="44"/>
      <c r="O101" s="27"/>
    </row>
    <row r="102" spans="2:15" x14ac:dyDescent="0.2">
      <c r="B102" t="s">
        <v>222</v>
      </c>
      <c r="C102" t="s">
        <v>15</v>
      </c>
      <c r="D102" t="s">
        <v>160</v>
      </c>
      <c r="E102" s="47" t="s">
        <v>378</v>
      </c>
      <c r="F102" s="27">
        <v>5</v>
      </c>
      <c r="G102" s="27">
        <v>7</v>
      </c>
      <c r="H102" s="27">
        <v>8.5</v>
      </c>
      <c r="I102" s="27">
        <v>9.4</v>
      </c>
      <c r="J102" s="27" t="s">
        <v>254</v>
      </c>
      <c r="K102" s="51" t="s">
        <v>205</v>
      </c>
      <c r="L102" s="27">
        <v>0.46</v>
      </c>
      <c r="M102" s="30"/>
      <c r="N102" s="44"/>
      <c r="O102" s="27"/>
    </row>
    <row r="103" spans="2:15" x14ac:dyDescent="0.2">
      <c r="B103" t="s">
        <v>222</v>
      </c>
      <c r="C103" t="s">
        <v>15</v>
      </c>
      <c r="D103" t="s">
        <v>16</v>
      </c>
      <c r="E103" s="47" t="s">
        <v>379</v>
      </c>
      <c r="F103" s="27">
        <v>8</v>
      </c>
      <c r="G103" s="27">
        <v>4</v>
      </c>
      <c r="H103" s="27">
        <v>10</v>
      </c>
      <c r="I103" s="27">
        <v>9.8000000000000007</v>
      </c>
      <c r="J103" s="27" t="s">
        <v>254</v>
      </c>
      <c r="K103" s="51" t="s">
        <v>270</v>
      </c>
      <c r="L103" s="27">
        <v>0.48</v>
      </c>
      <c r="M103" s="30"/>
      <c r="N103" s="44"/>
      <c r="O103" s="27"/>
    </row>
    <row r="104" spans="2:15" x14ac:dyDescent="0.2">
      <c r="B104" t="s">
        <v>222</v>
      </c>
      <c r="C104" t="s">
        <v>15</v>
      </c>
      <c r="D104" t="s">
        <v>238</v>
      </c>
      <c r="E104" s="47" t="s">
        <v>380</v>
      </c>
      <c r="F104" s="27">
        <v>2</v>
      </c>
      <c r="G104" s="27">
        <v>4</v>
      </c>
      <c r="H104" s="27">
        <v>4</v>
      </c>
      <c r="I104" s="27">
        <v>5.6000000000000005</v>
      </c>
      <c r="J104" s="27" t="s">
        <v>255</v>
      </c>
      <c r="K104" s="51" t="s">
        <v>107</v>
      </c>
      <c r="L104" s="27">
        <v>0.26500000000000001</v>
      </c>
      <c r="M104" s="30"/>
      <c r="N104" s="44"/>
      <c r="O104" s="27"/>
    </row>
    <row r="105" spans="2:15" x14ac:dyDescent="0.2">
      <c r="B105" t="s">
        <v>222</v>
      </c>
      <c r="C105" t="s">
        <v>15</v>
      </c>
      <c r="D105" t="s">
        <v>232</v>
      </c>
      <c r="E105" s="47" t="s">
        <v>381</v>
      </c>
      <c r="F105" s="27">
        <v>4</v>
      </c>
      <c r="G105" s="27">
        <v>1</v>
      </c>
      <c r="H105" s="27">
        <v>4.5</v>
      </c>
      <c r="I105" s="27">
        <v>6.2</v>
      </c>
      <c r="J105" s="27" t="s">
        <v>255</v>
      </c>
      <c r="K105" s="51" t="s">
        <v>273</v>
      </c>
      <c r="L105" s="27">
        <v>0.29599999999999999</v>
      </c>
      <c r="M105" s="30"/>
      <c r="N105" s="44"/>
      <c r="O105" s="27"/>
    </row>
    <row r="106" spans="2:15" x14ac:dyDescent="0.2">
      <c r="B106" t="s">
        <v>222</v>
      </c>
      <c r="C106" t="s">
        <v>15</v>
      </c>
      <c r="D106" t="s">
        <v>242</v>
      </c>
      <c r="E106" s="47" t="s">
        <v>382</v>
      </c>
      <c r="F106" s="27">
        <v>0</v>
      </c>
      <c r="G106" s="27">
        <v>1</v>
      </c>
      <c r="H106" s="27">
        <v>0.5</v>
      </c>
      <c r="I106" s="27">
        <v>2.4</v>
      </c>
      <c r="J106" s="27" t="s">
        <v>256</v>
      </c>
      <c r="K106" s="51" t="s">
        <v>205</v>
      </c>
      <c r="L106" s="27">
        <v>6.3E-2</v>
      </c>
      <c r="M106" s="30"/>
      <c r="N106" s="44"/>
      <c r="O106" s="27"/>
    </row>
    <row r="107" spans="2:15" x14ac:dyDescent="0.2">
      <c r="B107" t="s">
        <v>222</v>
      </c>
      <c r="C107" t="s">
        <v>15</v>
      </c>
      <c r="D107" t="s">
        <v>18</v>
      </c>
      <c r="E107" s="47" t="s">
        <v>383</v>
      </c>
      <c r="F107" s="27">
        <v>0</v>
      </c>
      <c r="G107" s="27">
        <v>0</v>
      </c>
      <c r="H107" s="27">
        <v>0</v>
      </c>
      <c r="I107" s="27">
        <v>1.4000000000000001</v>
      </c>
      <c r="J107" s="27" t="s">
        <v>256</v>
      </c>
      <c r="K107" s="51" t="s">
        <v>274</v>
      </c>
      <c r="L107" s="27">
        <v>8.0000000000000002E-3</v>
      </c>
      <c r="M107" s="30"/>
      <c r="N107" s="44"/>
      <c r="O107" s="27"/>
    </row>
    <row r="108" spans="2:15" x14ac:dyDescent="0.2">
      <c r="B108" t="s">
        <v>222</v>
      </c>
      <c r="C108" t="s">
        <v>3</v>
      </c>
      <c r="D108" t="s">
        <v>39</v>
      </c>
      <c r="E108" s="47" t="s">
        <v>384</v>
      </c>
      <c r="F108" s="27">
        <v>7</v>
      </c>
      <c r="G108" s="27">
        <v>9</v>
      </c>
      <c r="H108" s="27">
        <v>11.5</v>
      </c>
      <c r="I108" s="27">
        <v>10.600000000000001</v>
      </c>
      <c r="J108" s="27" t="s">
        <v>254</v>
      </c>
      <c r="K108" s="51" t="s">
        <v>269</v>
      </c>
      <c r="L108" s="27">
        <v>0.51800000000000002</v>
      </c>
      <c r="M108" s="30"/>
      <c r="N108" s="44"/>
      <c r="O108" s="27"/>
    </row>
    <row r="109" spans="2:15" x14ac:dyDescent="0.2">
      <c r="B109" t="s">
        <v>222</v>
      </c>
      <c r="C109" t="s">
        <v>3</v>
      </c>
      <c r="D109" t="s">
        <v>40</v>
      </c>
      <c r="E109" s="47" t="s">
        <v>385</v>
      </c>
      <c r="F109" s="27">
        <v>11</v>
      </c>
      <c r="G109" s="27">
        <v>3</v>
      </c>
      <c r="H109" s="27">
        <v>12.5</v>
      </c>
      <c r="I109" s="27">
        <v>12.4</v>
      </c>
      <c r="J109" s="27" t="s">
        <v>253</v>
      </c>
      <c r="K109" s="51" t="s">
        <v>268</v>
      </c>
      <c r="L109" s="27">
        <v>0.65900000000000003</v>
      </c>
      <c r="M109" s="30"/>
      <c r="N109" s="44"/>
      <c r="O109" s="27"/>
    </row>
    <row r="110" spans="2:15" x14ac:dyDescent="0.2">
      <c r="B110" t="s">
        <v>222</v>
      </c>
      <c r="C110" t="s">
        <v>3</v>
      </c>
      <c r="D110" t="s">
        <v>5</v>
      </c>
      <c r="E110" s="47" t="s">
        <v>386</v>
      </c>
      <c r="F110" s="27">
        <v>3</v>
      </c>
      <c r="G110" s="27">
        <v>11</v>
      </c>
      <c r="H110" s="27">
        <v>8.5</v>
      </c>
      <c r="I110" s="27">
        <v>8.6000000000000014</v>
      </c>
      <c r="J110" s="27" t="s">
        <v>254</v>
      </c>
      <c r="K110" s="51" t="s">
        <v>269</v>
      </c>
      <c r="L110" s="27">
        <v>0.41899999999999998</v>
      </c>
      <c r="M110" s="30"/>
      <c r="N110" s="44"/>
      <c r="O110" s="27"/>
    </row>
    <row r="111" spans="2:15" x14ac:dyDescent="0.2">
      <c r="B111" t="s">
        <v>222</v>
      </c>
      <c r="C111" t="s">
        <v>3</v>
      </c>
      <c r="D111" t="s">
        <v>228</v>
      </c>
      <c r="E111" s="47" t="s">
        <v>387</v>
      </c>
      <c r="F111" s="27">
        <v>10</v>
      </c>
      <c r="G111" s="27">
        <v>3</v>
      </c>
      <c r="H111" s="27">
        <v>11.5</v>
      </c>
      <c r="I111" s="27">
        <v>11.600000000000001</v>
      </c>
      <c r="J111" s="27" t="s">
        <v>253</v>
      </c>
      <c r="K111" s="51" t="s">
        <v>275</v>
      </c>
      <c r="L111" s="27">
        <v>0.60599999999999998</v>
      </c>
      <c r="M111" s="30"/>
      <c r="N111" s="44"/>
      <c r="O111" s="27"/>
    </row>
    <row r="112" spans="2:15" x14ac:dyDescent="0.2">
      <c r="B112" t="s">
        <v>222</v>
      </c>
      <c r="C112" t="s">
        <v>3</v>
      </c>
      <c r="D112" t="s">
        <v>61</v>
      </c>
      <c r="E112" s="47" t="s">
        <v>388</v>
      </c>
      <c r="F112" s="27">
        <v>4</v>
      </c>
      <c r="G112" s="27">
        <v>3</v>
      </c>
      <c r="H112" s="27">
        <v>5.5</v>
      </c>
      <c r="I112" s="27">
        <v>6.6000000000000005</v>
      </c>
      <c r="J112" s="27" t="s">
        <v>255</v>
      </c>
      <c r="K112" s="51" t="s">
        <v>61</v>
      </c>
      <c r="L112" s="27">
        <v>0.32700000000000001</v>
      </c>
      <c r="M112" s="30"/>
      <c r="N112" s="44"/>
      <c r="O112" s="27"/>
    </row>
    <row r="113" spans="2:15" x14ac:dyDescent="0.2">
      <c r="B113" t="s">
        <v>222</v>
      </c>
      <c r="C113" t="s">
        <v>3</v>
      </c>
      <c r="D113" t="s">
        <v>229</v>
      </c>
      <c r="E113" s="47" t="s">
        <v>389</v>
      </c>
      <c r="F113" s="27">
        <v>0</v>
      </c>
      <c r="G113" s="27">
        <v>2</v>
      </c>
      <c r="H113" s="27">
        <v>1</v>
      </c>
      <c r="I113" s="27">
        <v>1.8</v>
      </c>
      <c r="J113" s="27" t="s">
        <v>256</v>
      </c>
      <c r="K113" s="51" t="s">
        <v>41</v>
      </c>
      <c r="L113" s="27">
        <v>3.1E-2</v>
      </c>
      <c r="M113" s="30"/>
      <c r="N113" s="44"/>
      <c r="O113" s="27"/>
    </row>
    <row r="114" spans="2:15" x14ac:dyDescent="0.2">
      <c r="B114" t="s">
        <v>222</v>
      </c>
      <c r="C114" t="s">
        <v>3</v>
      </c>
      <c r="D114" t="s">
        <v>7</v>
      </c>
      <c r="E114" s="47" t="s">
        <v>390</v>
      </c>
      <c r="F114" s="27">
        <v>0</v>
      </c>
      <c r="G114" s="27">
        <v>1</v>
      </c>
      <c r="H114" s="27">
        <v>0.5</v>
      </c>
      <c r="I114" s="27">
        <v>1.6</v>
      </c>
      <c r="J114" s="27" t="s">
        <v>256</v>
      </c>
      <c r="K114" s="51" t="s">
        <v>274</v>
      </c>
      <c r="L114" s="27">
        <v>1.7999999999999999E-2</v>
      </c>
      <c r="M114" s="30"/>
      <c r="N114" s="44"/>
      <c r="O114" s="27"/>
    </row>
    <row r="115" spans="2:15" x14ac:dyDescent="0.2">
      <c r="B115" t="s">
        <v>222</v>
      </c>
      <c r="C115" t="s">
        <v>10</v>
      </c>
      <c r="D115" t="s">
        <v>12</v>
      </c>
      <c r="E115" s="47" t="s">
        <v>391</v>
      </c>
      <c r="F115" s="27">
        <v>11</v>
      </c>
      <c r="G115" s="27">
        <v>8</v>
      </c>
      <c r="H115" s="27">
        <v>15</v>
      </c>
      <c r="I115" s="27">
        <v>14.6</v>
      </c>
      <c r="J115" s="27" t="s">
        <v>252</v>
      </c>
      <c r="K115" s="51" t="s">
        <v>268</v>
      </c>
      <c r="L115" s="27">
        <v>0.88500000000000001</v>
      </c>
      <c r="M115" s="30"/>
      <c r="N115" s="44"/>
      <c r="O115" s="27"/>
    </row>
    <row r="116" spans="2:15" x14ac:dyDescent="0.2">
      <c r="B116" t="s">
        <v>222</v>
      </c>
      <c r="C116" t="s">
        <v>10</v>
      </c>
      <c r="D116" t="s">
        <v>42</v>
      </c>
      <c r="E116" s="47" t="s">
        <v>392</v>
      </c>
      <c r="F116" s="27">
        <v>10</v>
      </c>
      <c r="G116" s="27">
        <v>9</v>
      </c>
      <c r="H116" s="27">
        <v>14.5</v>
      </c>
      <c r="I116" s="27">
        <v>13.600000000000001</v>
      </c>
      <c r="J116" s="27" t="s">
        <v>252</v>
      </c>
      <c r="K116" s="51" t="s">
        <v>275</v>
      </c>
      <c r="L116" s="27">
        <v>0.80600000000000005</v>
      </c>
      <c r="M116" s="30"/>
      <c r="N116" s="44"/>
      <c r="O116" s="27"/>
    </row>
    <row r="117" spans="2:15" x14ac:dyDescent="0.2">
      <c r="B117" t="s">
        <v>222</v>
      </c>
      <c r="C117" t="s">
        <v>10</v>
      </c>
      <c r="D117" t="s">
        <v>231</v>
      </c>
      <c r="E117" s="47" t="s">
        <v>393</v>
      </c>
      <c r="F117" s="27">
        <v>9</v>
      </c>
      <c r="G117" s="27">
        <v>4</v>
      </c>
      <c r="H117" s="27">
        <v>11</v>
      </c>
      <c r="I117" s="27">
        <v>10</v>
      </c>
      <c r="J117" s="27" t="s">
        <v>254</v>
      </c>
      <c r="K117" s="51" t="s">
        <v>275</v>
      </c>
      <c r="L117" s="27">
        <v>0.48499999999999999</v>
      </c>
      <c r="M117" s="30"/>
      <c r="N117" s="44"/>
      <c r="O117" s="27"/>
    </row>
    <row r="118" spans="2:15" x14ac:dyDescent="0.2">
      <c r="B118" t="s">
        <v>222</v>
      </c>
      <c r="C118" t="s">
        <v>10</v>
      </c>
      <c r="D118" t="s">
        <v>230</v>
      </c>
      <c r="E118" s="47" t="s">
        <v>394</v>
      </c>
      <c r="F118" s="27">
        <v>1</v>
      </c>
      <c r="G118" s="27">
        <v>7</v>
      </c>
      <c r="H118" s="27">
        <v>4.5</v>
      </c>
      <c r="I118" s="27">
        <v>4.5999999999999996</v>
      </c>
      <c r="J118" s="27" t="s">
        <v>256</v>
      </c>
      <c r="K118" s="51" t="s">
        <v>41</v>
      </c>
      <c r="L118" s="27">
        <v>0.18099999999999999</v>
      </c>
      <c r="M118" s="30"/>
      <c r="N118" s="44"/>
      <c r="O118" s="27"/>
    </row>
    <row r="119" spans="2:15" x14ac:dyDescent="0.2">
      <c r="B119" t="s">
        <v>222</v>
      </c>
      <c r="C119" t="s">
        <v>10</v>
      </c>
      <c r="D119" t="s">
        <v>234</v>
      </c>
      <c r="E119" s="47" t="s">
        <v>395</v>
      </c>
      <c r="F119" s="27">
        <v>2</v>
      </c>
      <c r="G119" s="27">
        <v>4</v>
      </c>
      <c r="H119" s="27">
        <v>4</v>
      </c>
      <c r="I119" s="27">
        <v>4.4000000000000004</v>
      </c>
      <c r="J119" s="27" t="s">
        <v>256</v>
      </c>
      <c r="K119" s="51" t="s">
        <v>272</v>
      </c>
      <c r="L119" s="27">
        <v>0.17</v>
      </c>
      <c r="M119" s="30"/>
      <c r="N119" s="44"/>
      <c r="O119" s="27"/>
    </row>
    <row r="120" spans="2:15" x14ac:dyDescent="0.2">
      <c r="B120" t="s">
        <v>222</v>
      </c>
      <c r="C120" t="s">
        <v>10</v>
      </c>
      <c r="D120" t="s">
        <v>242</v>
      </c>
      <c r="E120" s="47" t="s">
        <v>396</v>
      </c>
      <c r="F120" s="27">
        <v>0</v>
      </c>
      <c r="G120" s="27">
        <v>0</v>
      </c>
      <c r="H120" s="27">
        <v>0</v>
      </c>
      <c r="I120" s="27">
        <v>1.4000000000000001</v>
      </c>
      <c r="J120" s="27" t="s">
        <v>256</v>
      </c>
      <c r="K120" s="51" t="s">
        <v>205</v>
      </c>
      <c r="L120" s="27">
        <v>8.0000000000000002E-3</v>
      </c>
      <c r="M120" s="30"/>
      <c r="N120" s="44"/>
      <c r="O120" s="27"/>
    </row>
    <row r="121" spans="2:15" x14ac:dyDescent="0.2">
      <c r="B121" t="s">
        <v>223</v>
      </c>
      <c r="C121" t="s">
        <v>15</v>
      </c>
      <c r="D121" t="s">
        <v>17</v>
      </c>
      <c r="E121" s="47" t="s">
        <v>397</v>
      </c>
      <c r="F121" s="27">
        <v>8</v>
      </c>
      <c r="G121" s="27">
        <v>8</v>
      </c>
      <c r="H121" s="27">
        <v>12</v>
      </c>
      <c r="I121" s="27">
        <v>16.8</v>
      </c>
      <c r="J121" s="27" t="s">
        <v>252</v>
      </c>
      <c r="K121" s="51" t="s">
        <v>270</v>
      </c>
      <c r="L121" s="27">
        <v>0.97799999999999998</v>
      </c>
      <c r="M121" s="30"/>
      <c r="N121" s="44"/>
      <c r="O121" s="27"/>
    </row>
    <row r="122" spans="2:15" x14ac:dyDescent="0.2">
      <c r="B122" t="s">
        <v>223</v>
      </c>
      <c r="C122" t="s">
        <v>15</v>
      </c>
      <c r="D122" t="s">
        <v>19</v>
      </c>
      <c r="E122" s="47" t="s">
        <v>398</v>
      </c>
      <c r="F122" s="27">
        <v>5</v>
      </c>
      <c r="G122" s="27">
        <v>8</v>
      </c>
      <c r="H122" s="27">
        <v>9</v>
      </c>
      <c r="I122" s="27">
        <v>13.4</v>
      </c>
      <c r="J122" s="27" t="s">
        <v>253</v>
      </c>
      <c r="K122" s="51" t="s">
        <v>275</v>
      </c>
      <c r="L122" s="27">
        <v>0.78800000000000003</v>
      </c>
      <c r="M122" s="30"/>
      <c r="N122" s="44"/>
      <c r="O122" s="27"/>
    </row>
    <row r="123" spans="2:15" x14ac:dyDescent="0.2">
      <c r="B123" t="s">
        <v>223</v>
      </c>
      <c r="C123" t="s">
        <v>15</v>
      </c>
      <c r="D123" t="s">
        <v>16</v>
      </c>
      <c r="E123" s="47" t="s">
        <v>399</v>
      </c>
      <c r="F123" s="27">
        <v>8</v>
      </c>
      <c r="G123" s="27">
        <v>4</v>
      </c>
      <c r="H123" s="27">
        <v>10</v>
      </c>
      <c r="I123" s="27">
        <v>15.2</v>
      </c>
      <c r="J123" s="27" t="s">
        <v>252</v>
      </c>
      <c r="K123" s="51" t="s">
        <v>270</v>
      </c>
      <c r="L123" s="27">
        <v>0.94</v>
      </c>
      <c r="M123" s="30"/>
      <c r="N123" s="44"/>
      <c r="O123" s="27"/>
    </row>
    <row r="124" spans="2:15" x14ac:dyDescent="0.2">
      <c r="B124" t="s">
        <v>223</v>
      </c>
      <c r="C124" t="s">
        <v>15</v>
      </c>
      <c r="D124" t="s">
        <v>18</v>
      </c>
      <c r="E124" s="47" t="s">
        <v>400</v>
      </c>
      <c r="F124" s="27">
        <v>0</v>
      </c>
      <c r="G124" s="27">
        <v>0</v>
      </c>
      <c r="H124" s="27">
        <v>0</v>
      </c>
      <c r="I124" s="27">
        <v>2.2000000000000002</v>
      </c>
      <c r="J124" s="27" t="s">
        <v>256</v>
      </c>
      <c r="K124" s="51" t="s">
        <v>274</v>
      </c>
      <c r="L124" s="27">
        <v>5.3999999999999999E-2</v>
      </c>
      <c r="M124" s="30"/>
      <c r="N124" s="44"/>
      <c r="O124" s="27"/>
    </row>
    <row r="125" spans="2:15" x14ac:dyDescent="0.2">
      <c r="B125" t="s">
        <v>223</v>
      </c>
      <c r="C125" t="s">
        <v>3</v>
      </c>
      <c r="D125" t="s">
        <v>39</v>
      </c>
      <c r="E125" s="47" t="s">
        <v>401</v>
      </c>
      <c r="F125" s="27">
        <v>7</v>
      </c>
      <c r="G125" s="27">
        <v>9</v>
      </c>
      <c r="H125" s="27">
        <v>11.5</v>
      </c>
      <c r="I125" s="27">
        <v>13.400000000000002</v>
      </c>
      <c r="J125" s="27" t="s">
        <v>253</v>
      </c>
      <c r="K125" s="51" t="s">
        <v>269</v>
      </c>
      <c r="L125" s="27">
        <v>0.79500000000000004</v>
      </c>
      <c r="M125" s="30"/>
      <c r="N125" s="44"/>
      <c r="O125" s="27"/>
    </row>
    <row r="126" spans="2:15" x14ac:dyDescent="0.2">
      <c r="B126" t="s">
        <v>223</v>
      </c>
      <c r="C126" t="s">
        <v>3</v>
      </c>
      <c r="D126" t="s">
        <v>5</v>
      </c>
      <c r="E126" s="47" t="s">
        <v>402</v>
      </c>
      <c r="F126" s="27">
        <v>3</v>
      </c>
      <c r="G126" s="27">
        <v>11</v>
      </c>
      <c r="H126" s="27">
        <v>8.5</v>
      </c>
      <c r="I126" s="27">
        <v>13.400000000000002</v>
      </c>
      <c r="J126" s="27" t="s">
        <v>253</v>
      </c>
      <c r="K126" s="51" t="s">
        <v>269</v>
      </c>
      <c r="L126" s="27">
        <v>0.79500000000000004</v>
      </c>
      <c r="M126" s="30"/>
      <c r="N126" s="44"/>
      <c r="O126" s="27"/>
    </row>
    <row r="127" spans="2:15" x14ac:dyDescent="0.2">
      <c r="B127" t="s">
        <v>223</v>
      </c>
      <c r="C127" t="s">
        <v>3</v>
      </c>
      <c r="D127" t="s">
        <v>40</v>
      </c>
      <c r="E127" s="47" t="s">
        <v>403</v>
      </c>
      <c r="F127" s="27">
        <v>11</v>
      </c>
      <c r="G127" s="27">
        <v>3</v>
      </c>
      <c r="H127" s="27">
        <v>12.5</v>
      </c>
      <c r="I127" s="27">
        <v>14.2</v>
      </c>
      <c r="J127" s="27" t="s">
        <v>252</v>
      </c>
      <c r="K127" s="51" t="s">
        <v>268</v>
      </c>
      <c r="L127" s="27">
        <v>0.84499999999999997</v>
      </c>
      <c r="M127" s="30"/>
      <c r="N127" s="44"/>
      <c r="O127" s="27"/>
    </row>
    <row r="128" spans="2:15" x14ac:dyDescent="0.2">
      <c r="B128" t="s">
        <v>223</v>
      </c>
      <c r="C128" t="s">
        <v>3</v>
      </c>
      <c r="D128" t="s">
        <v>228</v>
      </c>
      <c r="E128" s="47" t="s">
        <v>404</v>
      </c>
      <c r="F128" s="27">
        <v>10</v>
      </c>
      <c r="G128" s="27">
        <v>3</v>
      </c>
      <c r="H128" s="27">
        <v>11.5</v>
      </c>
      <c r="I128" s="27">
        <v>15.000000000000002</v>
      </c>
      <c r="J128" s="27" t="s">
        <v>252</v>
      </c>
      <c r="K128" s="51" t="s">
        <v>275</v>
      </c>
      <c r="L128" s="27">
        <v>0.92900000000000005</v>
      </c>
      <c r="M128" s="30"/>
      <c r="N128" s="44"/>
      <c r="O128" s="27"/>
    </row>
    <row r="129" spans="2:15" x14ac:dyDescent="0.2">
      <c r="B129" t="s">
        <v>223</v>
      </c>
      <c r="C129" t="s">
        <v>15</v>
      </c>
      <c r="D129" t="s">
        <v>232</v>
      </c>
      <c r="E129" s="47" t="s">
        <v>405</v>
      </c>
      <c r="F129" s="27">
        <v>2</v>
      </c>
      <c r="G129" s="27">
        <v>2</v>
      </c>
      <c r="H129" s="27">
        <v>3</v>
      </c>
      <c r="I129" s="27">
        <v>8.4</v>
      </c>
      <c r="J129" s="27" t="s">
        <v>254</v>
      </c>
      <c r="K129" s="51" t="s">
        <v>273</v>
      </c>
      <c r="L129" s="27">
        <v>0.40600000000000003</v>
      </c>
      <c r="M129" s="30"/>
      <c r="N129" s="44"/>
      <c r="O129" s="27"/>
    </row>
    <row r="130" spans="2:15" x14ac:dyDescent="0.2">
      <c r="B130" t="s">
        <v>223</v>
      </c>
      <c r="C130" t="s">
        <v>3</v>
      </c>
      <c r="D130" t="s">
        <v>7</v>
      </c>
      <c r="E130" s="47" t="s">
        <v>406</v>
      </c>
      <c r="F130" s="27">
        <v>0</v>
      </c>
      <c r="G130" s="27">
        <v>1</v>
      </c>
      <c r="H130" s="27">
        <v>0.5</v>
      </c>
      <c r="I130" s="27">
        <v>2</v>
      </c>
      <c r="J130" s="27" t="s">
        <v>256</v>
      </c>
      <c r="K130" s="51" t="s">
        <v>274</v>
      </c>
      <c r="L130" s="27">
        <v>0.04</v>
      </c>
      <c r="M130" s="30"/>
      <c r="N130" s="44"/>
      <c r="O130" s="27"/>
    </row>
    <row r="131" spans="2:15" x14ac:dyDescent="0.2">
      <c r="B131" t="s">
        <v>223</v>
      </c>
      <c r="C131" t="s">
        <v>10</v>
      </c>
      <c r="D131" t="s">
        <v>42</v>
      </c>
      <c r="E131" s="47" t="s">
        <v>407</v>
      </c>
      <c r="F131" s="27">
        <v>10</v>
      </c>
      <c r="G131" s="27">
        <v>9</v>
      </c>
      <c r="H131" s="27">
        <v>14.5</v>
      </c>
      <c r="I131" s="27">
        <v>17.8</v>
      </c>
      <c r="J131" s="27" t="s">
        <v>252</v>
      </c>
      <c r="K131" s="51" t="s">
        <v>275</v>
      </c>
      <c r="L131" s="27">
        <v>0.995</v>
      </c>
      <c r="M131" s="30"/>
      <c r="N131" s="44"/>
      <c r="O131" s="27"/>
    </row>
    <row r="132" spans="2:15" x14ac:dyDescent="0.2">
      <c r="B132" t="s">
        <v>223</v>
      </c>
      <c r="C132" t="s">
        <v>10</v>
      </c>
      <c r="D132" t="s">
        <v>12</v>
      </c>
      <c r="E132" s="47" t="s">
        <v>408</v>
      </c>
      <c r="F132" s="27">
        <v>11</v>
      </c>
      <c r="G132" s="27">
        <v>8</v>
      </c>
      <c r="H132" s="27">
        <v>15</v>
      </c>
      <c r="I132" s="27">
        <v>17.2</v>
      </c>
      <c r="J132" s="27" t="s">
        <v>252</v>
      </c>
      <c r="K132" s="51" t="s">
        <v>268</v>
      </c>
      <c r="L132" s="27">
        <v>0.98799999999999999</v>
      </c>
      <c r="M132" s="30"/>
      <c r="N132" s="44"/>
      <c r="O132" s="27"/>
    </row>
    <row r="133" spans="2:15" x14ac:dyDescent="0.2">
      <c r="B133" t="s">
        <v>223</v>
      </c>
      <c r="C133" t="s">
        <v>10</v>
      </c>
      <c r="D133" t="s">
        <v>231</v>
      </c>
      <c r="E133" s="47" t="s">
        <v>409</v>
      </c>
      <c r="F133" s="27">
        <v>9</v>
      </c>
      <c r="G133" s="27">
        <v>4</v>
      </c>
      <c r="H133" s="27">
        <v>11</v>
      </c>
      <c r="I133" s="27">
        <v>12.8</v>
      </c>
      <c r="J133" s="27" t="s">
        <v>253</v>
      </c>
      <c r="K133" s="51" t="s">
        <v>275</v>
      </c>
      <c r="L133" s="27">
        <v>0.69299999999999995</v>
      </c>
      <c r="M133" s="30"/>
      <c r="N133" s="44"/>
      <c r="O133" s="27"/>
    </row>
    <row r="134" spans="2:15" x14ac:dyDescent="0.2">
      <c r="B134" t="s">
        <v>223</v>
      </c>
      <c r="C134" t="s">
        <v>10</v>
      </c>
      <c r="D134" t="s">
        <v>230</v>
      </c>
      <c r="E134" s="47" t="s">
        <v>410</v>
      </c>
      <c r="F134" s="27">
        <v>1</v>
      </c>
      <c r="G134" s="27">
        <v>7</v>
      </c>
      <c r="H134" s="27">
        <v>4.5</v>
      </c>
      <c r="I134" s="27">
        <v>8.6</v>
      </c>
      <c r="J134" s="27" t="s">
        <v>254</v>
      </c>
      <c r="K134" s="51" t="s">
        <v>41</v>
      </c>
      <c r="L134" s="27">
        <v>0.41599999999999998</v>
      </c>
      <c r="M134" s="30"/>
      <c r="N134" s="44"/>
      <c r="O134" s="27"/>
    </row>
    <row r="135" spans="2:15" x14ac:dyDescent="0.2">
      <c r="B135" t="s">
        <v>50</v>
      </c>
      <c r="C135" t="s">
        <v>15</v>
      </c>
      <c r="D135" t="s">
        <v>17</v>
      </c>
      <c r="E135" s="47" t="s">
        <v>411</v>
      </c>
      <c r="F135" s="27">
        <v>8</v>
      </c>
      <c r="G135" s="27">
        <v>8</v>
      </c>
      <c r="H135" s="27">
        <v>12</v>
      </c>
      <c r="I135" s="27">
        <v>15.200000000000003</v>
      </c>
      <c r="J135" s="27" t="s">
        <v>252</v>
      </c>
      <c r="K135" s="51" t="s">
        <v>270</v>
      </c>
      <c r="L135" s="27">
        <v>0.94399999999999995</v>
      </c>
      <c r="M135" s="30"/>
      <c r="N135" s="44"/>
      <c r="O135" s="27"/>
    </row>
    <row r="136" spans="2:15" x14ac:dyDescent="0.2">
      <c r="B136" t="s">
        <v>50</v>
      </c>
      <c r="C136" t="s">
        <v>15</v>
      </c>
      <c r="D136" t="s">
        <v>19</v>
      </c>
      <c r="E136" s="47" t="s">
        <v>412</v>
      </c>
      <c r="F136" s="27">
        <v>5</v>
      </c>
      <c r="G136" s="27">
        <v>8</v>
      </c>
      <c r="H136" s="27">
        <v>9</v>
      </c>
      <c r="I136" s="27">
        <v>8.8000000000000007</v>
      </c>
      <c r="J136" s="27" t="s">
        <v>254</v>
      </c>
      <c r="K136" s="51" t="s">
        <v>275</v>
      </c>
      <c r="L136" s="27">
        <v>0.432</v>
      </c>
      <c r="M136" s="30"/>
      <c r="N136" s="44"/>
      <c r="O136" s="27"/>
    </row>
    <row r="137" spans="2:15" x14ac:dyDescent="0.2">
      <c r="B137" t="s">
        <v>50</v>
      </c>
      <c r="C137" t="s">
        <v>15</v>
      </c>
      <c r="D137" t="s">
        <v>16</v>
      </c>
      <c r="E137" s="47" t="s">
        <v>413</v>
      </c>
      <c r="F137" s="27">
        <v>8</v>
      </c>
      <c r="G137" s="27">
        <v>4</v>
      </c>
      <c r="H137" s="27">
        <v>10</v>
      </c>
      <c r="I137" s="27">
        <v>13</v>
      </c>
      <c r="J137" s="27" t="s">
        <v>253</v>
      </c>
      <c r="K137" s="51" t="s">
        <v>270</v>
      </c>
      <c r="L137" s="27">
        <v>0.72399999999999998</v>
      </c>
      <c r="M137" s="30"/>
      <c r="N137" s="44"/>
      <c r="O137" s="27"/>
    </row>
    <row r="138" spans="2:15" x14ac:dyDescent="0.2">
      <c r="B138" t="s">
        <v>50</v>
      </c>
      <c r="C138" t="s">
        <v>15</v>
      </c>
      <c r="D138" t="s">
        <v>18</v>
      </c>
      <c r="E138" s="47" t="s">
        <v>414</v>
      </c>
      <c r="F138" s="27">
        <v>0</v>
      </c>
      <c r="G138" s="27">
        <v>0</v>
      </c>
      <c r="H138" s="27">
        <v>0</v>
      </c>
      <c r="I138" s="27">
        <v>1.4000000000000001</v>
      </c>
      <c r="J138" s="27" t="s">
        <v>256</v>
      </c>
      <c r="K138" s="51" t="s">
        <v>274</v>
      </c>
      <c r="L138" s="27">
        <v>8.0000000000000002E-3</v>
      </c>
      <c r="M138" s="30"/>
      <c r="N138" s="44"/>
      <c r="O138" s="27"/>
    </row>
    <row r="139" spans="2:15" x14ac:dyDescent="0.2">
      <c r="B139" t="s">
        <v>50</v>
      </c>
      <c r="C139" t="s">
        <v>3</v>
      </c>
      <c r="D139" t="s">
        <v>39</v>
      </c>
      <c r="E139" s="47" t="s">
        <v>415</v>
      </c>
      <c r="F139" s="27">
        <v>7</v>
      </c>
      <c r="G139" s="27">
        <v>9</v>
      </c>
      <c r="H139" s="27">
        <v>11.5</v>
      </c>
      <c r="I139" s="27">
        <v>13.200000000000001</v>
      </c>
      <c r="J139" s="27" t="s">
        <v>253</v>
      </c>
      <c r="K139" s="51" t="s">
        <v>269</v>
      </c>
      <c r="L139" s="27">
        <v>0.77200000000000002</v>
      </c>
      <c r="M139" s="30"/>
      <c r="N139" s="44"/>
      <c r="O139" s="27"/>
    </row>
    <row r="140" spans="2:15" x14ac:dyDescent="0.2">
      <c r="B140" t="s">
        <v>50</v>
      </c>
      <c r="C140" t="s">
        <v>3</v>
      </c>
      <c r="D140" t="s">
        <v>40</v>
      </c>
      <c r="E140" s="47" t="s">
        <v>416</v>
      </c>
      <c r="F140" s="27">
        <v>11</v>
      </c>
      <c r="G140" s="27">
        <v>3</v>
      </c>
      <c r="H140" s="27">
        <v>12.5</v>
      </c>
      <c r="I140" s="27">
        <v>14.8</v>
      </c>
      <c r="J140" s="27" t="s">
        <v>252</v>
      </c>
      <c r="K140" s="51" t="s">
        <v>268</v>
      </c>
      <c r="L140" s="27">
        <v>0.90100000000000002</v>
      </c>
      <c r="M140" s="30"/>
      <c r="N140" s="44"/>
      <c r="O140" s="27"/>
    </row>
    <row r="141" spans="2:15" x14ac:dyDescent="0.2">
      <c r="B141" t="s">
        <v>50</v>
      </c>
      <c r="C141" t="s">
        <v>3</v>
      </c>
      <c r="D141" t="s">
        <v>5</v>
      </c>
      <c r="E141" s="47" t="s">
        <v>417</v>
      </c>
      <c r="F141" s="27">
        <v>3</v>
      </c>
      <c r="G141" s="27">
        <v>11</v>
      </c>
      <c r="H141" s="27">
        <v>8.5</v>
      </c>
      <c r="I141" s="27">
        <v>11.400000000000002</v>
      </c>
      <c r="J141" s="27" t="s">
        <v>254</v>
      </c>
      <c r="K141" s="51" t="s">
        <v>269</v>
      </c>
      <c r="L141" s="27">
        <v>0.59</v>
      </c>
      <c r="M141" s="30"/>
      <c r="N141" s="44"/>
      <c r="O141" s="27"/>
    </row>
    <row r="142" spans="2:15" x14ac:dyDescent="0.2">
      <c r="B142" t="s">
        <v>50</v>
      </c>
      <c r="C142" t="s">
        <v>3</v>
      </c>
      <c r="D142" t="s">
        <v>228</v>
      </c>
      <c r="E142" s="47" t="s">
        <v>418</v>
      </c>
      <c r="F142" s="27">
        <v>10</v>
      </c>
      <c r="G142" s="27">
        <v>3</v>
      </c>
      <c r="H142" s="27">
        <v>11.5</v>
      </c>
      <c r="I142" s="27">
        <v>13.600000000000001</v>
      </c>
      <c r="J142" s="27" t="s">
        <v>252</v>
      </c>
      <c r="K142" s="51" t="s">
        <v>275</v>
      </c>
      <c r="L142" s="27">
        <v>0.80600000000000005</v>
      </c>
      <c r="M142" s="30"/>
      <c r="N142" s="44"/>
      <c r="O142" s="27"/>
    </row>
    <row r="143" spans="2:15" x14ac:dyDescent="0.2">
      <c r="B143" t="s">
        <v>50</v>
      </c>
      <c r="C143" t="s">
        <v>3</v>
      </c>
      <c r="D143" t="s">
        <v>61</v>
      </c>
      <c r="E143" s="47" t="s">
        <v>419</v>
      </c>
      <c r="F143" s="27">
        <v>4</v>
      </c>
      <c r="G143" s="27">
        <v>3</v>
      </c>
      <c r="H143" s="27">
        <v>5.5</v>
      </c>
      <c r="I143" s="27">
        <v>6.2</v>
      </c>
      <c r="J143" s="27" t="s">
        <v>255</v>
      </c>
      <c r="K143" s="51" t="s">
        <v>61</v>
      </c>
      <c r="L143" s="27">
        <v>0.29599999999999999</v>
      </c>
      <c r="M143" s="30"/>
      <c r="N143" s="44"/>
      <c r="O143" s="27"/>
    </row>
    <row r="144" spans="2:15" x14ac:dyDescent="0.2">
      <c r="B144" t="s">
        <v>50</v>
      </c>
      <c r="C144" t="s">
        <v>3</v>
      </c>
      <c r="D144" t="s">
        <v>229</v>
      </c>
      <c r="E144" s="47" t="s">
        <v>420</v>
      </c>
      <c r="F144" s="27">
        <v>0</v>
      </c>
      <c r="G144" s="27">
        <v>2</v>
      </c>
      <c r="H144" s="27">
        <v>1</v>
      </c>
      <c r="I144" s="27">
        <v>2.2000000000000002</v>
      </c>
      <c r="J144" s="27" t="s">
        <v>256</v>
      </c>
      <c r="K144" s="51" t="s">
        <v>41</v>
      </c>
      <c r="L144" s="27">
        <v>5.3999999999999999E-2</v>
      </c>
      <c r="M144" s="30"/>
      <c r="N144" s="44"/>
      <c r="O144" s="27"/>
    </row>
    <row r="145" spans="2:15" x14ac:dyDescent="0.2">
      <c r="B145" t="s">
        <v>50</v>
      </c>
      <c r="C145" t="s">
        <v>3</v>
      </c>
      <c r="D145" t="s">
        <v>7</v>
      </c>
      <c r="E145" s="47" t="s">
        <v>421</v>
      </c>
      <c r="F145" s="27">
        <v>0</v>
      </c>
      <c r="G145" s="27">
        <v>1</v>
      </c>
      <c r="H145" s="27">
        <v>0.5</v>
      </c>
      <c r="I145" s="27">
        <v>4.8000000000000007</v>
      </c>
      <c r="J145" s="27" t="s">
        <v>255</v>
      </c>
      <c r="K145" s="51" t="s">
        <v>274</v>
      </c>
      <c r="L145" s="27">
        <v>0.218</v>
      </c>
      <c r="M145" s="30"/>
      <c r="N145" s="44"/>
      <c r="O145" s="27"/>
    </row>
    <row r="146" spans="2:15" x14ac:dyDescent="0.2">
      <c r="B146" t="s">
        <v>50</v>
      </c>
      <c r="C146" t="s">
        <v>10</v>
      </c>
      <c r="D146" t="s">
        <v>12</v>
      </c>
      <c r="E146" s="47" t="s">
        <v>422</v>
      </c>
      <c r="F146" s="27">
        <v>11</v>
      </c>
      <c r="G146" s="27">
        <v>8</v>
      </c>
      <c r="H146" s="27">
        <v>15</v>
      </c>
      <c r="I146" s="27">
        <v>16.8</v>
      </c>
      <c r="J146" s="27" t="s">
        <v>252</v>
      </c>
      <c r="K146" s="51" t="s">
        <v>268</v>
      </c>
      <c r="L146" s="27">
        <v>0.97799999999999998</v>
      </c>
      <c r="M146" s="30"/>
      <c r="N146" s="44"/>
      <c r="O146" s="27"/>
    </row>
    <row r="147" spans="2:15" x14ac:dyDescent="0.2">
      <c r="B147" t="s">
        <v>50</v>
      </c>
      <c r="C147" t="s">
        <v>10</v>
      </c>
      <c r="D147" t="s">
        <v>42</v>
      </c>
      <c r="E147" s="47" t="s">
        <v>423</v>
      </c>
      <c r="F147" s="27">
        <v>10</v>
      </c>
      <c r="G147" s="27">
        <v>9</v>
      </c>
      <c r="H147" s="27">
        <v>14.5</v>
      </c>
      <c r="I147" s="27">
        <v>14.400000000000002</v>
      </c>
      <c r="J147" s="27" t="s">
        <v>252</v>
      </c>
      <c r="K147" s="51" t="s">
        <v>275</v>
      </c>
      <c r="L147" s="27">
        <v>0.873</v>
      </c>
      <c r="M147" s="30"/>
      <c r="N147" s="44"/>
      <c r="O147" s="27"/>
    </row>
    <row r="148" spans="2:15" x14ac:dyDescent="0.2">
      <c r="B148" t="s">
        <v>50</v>
      </c>
      <c r="C148" t="s">
        <v>10</v>
      </c>
      <c r="D148" t="s">
        <v>231</v>
      </c>
      <c r="E148" s="47" t="s">
        <v>424</v>
      </c>
      <c r="F148" s="27">
        <v>9</v>
      </c>
      <c r="G148" s="27">
        <v>4</v>
      </c>
      <c r="H148" s="27">
        <v>11</v>
      </c>
      <c r="I148" s="27">
        <v>11</v>
      </c>
      <c r="J148" s="27" t="s">
        <v>254</v>
      </c>
      <c r="K148" s="51" t="s">
        <v>275</v>
      </c>
      <c r="L148" s="27">
        <v>0.54400000000000004</v>
      </c>
      <c r="M148" s="30"/>
      <c r="N148" s="44"/>
      <c r="O148" s="27"/>
    </row>
    <row r="149" spans="2:15" x14ac:dyDescent="0.2">
      <c r="B149" t="s">
        <v>50</v>
      </c>
      <c r="C149" t="s">
        <v>10</v>
      </c>
      <c r="D149" t="s">
        <v>230</v>
      </c>
      <c r="E149" s="47" t="s">
        <v>425</v>
      </c>
      <c r="F149" s="27">
        <v>1</v>
      </c>
      <c r="G149" s="27">
        <v>7</v>
      </c>
      <c r="H149" s="27">
        <v>4.5</v>
      </c>
      <c r="I149" s="27">
        <v>5.6</v>
      </c>
      <c r="J149" s="27" t="s">
        <v>255</v>
      </c>
      <c r="K149" s="51" t="s">
        <v>41</v>
      </c>
      <c r="L149" s="27">
        <v>0.254</v>
      </c>
      <c r="M149" s="30"/>
      <c r="N149" s="44"/>
      <c r="O149" s="27"/>
    </row>
    <row r="150" spans="2:15" x14ac:dyDescent="0.2">
      <c r="B150" t="s">
        <v>50</v>
      </c>
      <c r="C150" t="s">
        <v>10</v>
      </c>
      <c r="D150" t="s">
        <v>228</v>
      </c>
      <c r="E150" s="47" t="s">
        <v>426</v>
      </c>
      <c r="F150" s="27">
        <v>0</v>
      </c>
      <c r="G150" s="27">
        <v>3</v>
      </c>
      <c r="H150" s="27">
        <v>1.5</v>
      </c>
      <c r="I150" s="27">
        <v>4.6000000000000005</v>
      </c>
      <c r="J150" s="27" t="s">
        <v>256</v>
      </c>
      <c r="K150" s="51" t="s">
        <v>275</v>
      </c>
      <c r="L150" s="27">
        <v>0.19500000000000001</v>
      </c>
      <c r="M150" s="30"/>
      <c r="N150" s="44"/>
      <c r="O150" s="27"/>
    </row>
    <row r="151" spans="2:15" x14ac:dyDescent="0.2">
      <c r="B151" t="s">
        <v>50</v>
      </c>
      <c r="C151" t="s">
        <v>10</v>
      </c>
      <c r="D151" t="s">
        <v>242</v>
      </c>
      <c r="E151" s="47" t="s">
        <v>427</v>
      </c>
      <c r="F151" s="27">
        <v>0</v>
      </c>
      <c r="G151" s="27">
        <v>0</v>
      </c>
      <c r="H151" s="27">
        <v>0</v>
      </c>
      <c r="I151" s="27">
        <v>2</v>
      </c>
      <c r="J151" s="27" t="s">
        <v>256</v>
      </c>
      <c r="K151" s="51" t="s">
        <v>205</v>
      </c>
      <c r="L151" s="27">
        <v>0.04</v>
      </c>
      <c r="M151" s="30"/>
      <c r="N151" s="44"/>
      <c r="O151" s="27"/>
    </row>
    <row r="152" spans="2:15" x14ac:dyDescent="0.2">
      <c r="B152" t="s">
        <v>226</v>
      </c>
      <c r="C152" t="s">
        <v>15</v>
      </c>
      <c r="D152" t="s">
        <v>17</v>
      </c>
      <c r="E152" s="47" t="s">
        <v>428</v>
      </c>
      <c r="F152" s="27">
        <v>8</v>
      </c>
      <c r="G152" s="27">
        <v>8</v>
      </c>
      <c r="H152" s="27">
        <v>12</v>
      </c>
      <c r="I152" s="27">
        <v>12.000000000000002</v>
      </c>
      <c r="J152" s="27" t="s">
        <v>253</v>
      </c>
      <c r="K152" s="51" t="s">
        <v>270</v>
      </c>
      <c r="L152" s="27">
        <v>0.63900000000000001</v>
      </c>
      <c r="M152" s="30"/>
      <c r="N152" s="44"/>
      <c r="O152" s="27"/>
    </row>
    <row r="153" spans="2:15" x14ac:dyDescent="0.2">
      <c r="B153" t="s">
        <v>226</v>
      </c>
      <c r="C153" t="s">
        <v>15</v>
      </c>
      <c r="D153" t="s">
        <v>19</v>
      </c>
      <c r="E153" s="47" t="s">
        <v>429</v>
      </c>
      <c r="F153" s="27">
        <v>5</v>
      </c>
      <c r="G153" s="27">
        <v>8</v>
      </c>
      <c r="H153" s="27">
        <v>9</v>
      </c>
      <c r="I153" s="27">
        <v>9.6000000000000014</v>
      </c>
      <c r="J153" s="27" t="s">
        <v>254</v>
      </c>
      <c r="K153" s="51" t="s">
        <v>275</v>
      </c>
      <c r="L153" s="27">
        <v>0.47499999999999998</v>
      </c>
      <c r="M153" s="30"/>
      <c r="N153" s="44"/>
      <c r="O153" s="27"/>
    </row>
    <row r="154" spans="2:15" x14ac:dyDescent="0.2">
      <c r="B154" t="s">
        <v>226</v>
      </c>
      <c r="C154" t="s">
        <v>15</v>
      </c>
      <c r="D154" t="s">
        <v>160</v>
      </c>
      <c r="E154" s="47" t="s">
        <v>430</v>
      </c>
      <c r="F154" s="27">
        <v>5</v>
      </c>
      <c r="G154" s="27">
        <v>7</v>
      </c>
      <c r="H154" s="27">
        <v>8.5</v>
      </c>
      <c r="I154" s="27">
        <v>9.4</v>
      </c>
      <c r="J154" s="27" t="s">
        <v>254</v>
      </c>
      <c r="K154" s="51" t="s">
        <v>205</v>
      </c>
      <c r="L154" s="27">
        <v>0.46</v>
      </c>
      <c r="M154" s="30"/>
      <c r="N154" s="44"/>
      <c r="O154" s="27"/>
    </row>
    <row r="155" spans="2:15" x14ac:dyDescent="0.2">
      <c r="B155" t="s">
        <v>226</v>
      </c>
      <c r="C155" t="s">
        <v>15</v>
      </c>
      <c r="D155" t="s">
        <v>16</v>
      </c>
      <c r="E155" s="47" t="s">
        <v>431</v>
      </c>
      <c r="F155" s="27">
        <v>8</v>
      </c>
      <c r="G155" s="27">
        <v>4</v>
      </c>
      <c r="H155" s="27">
        <v>10</v>
      </c>
      <c r="I155" s="27">
        <v>9.8000000000000007</v>
      </c>
      <c r="J155" s="27" t="s">
        <v>254</v>
      </c>
      <c r="K155" s="51" t="s">
        <v>270</v>
      </c>
      <c r="L155" s="27">
        <v>0.48</v>
      </c>
      <c r="M155" s="30"/>
      <c r="N155" s="44"/>
      <c r="O155" s="27"/>
    </row>
    <row r="156" spans="2:15" x14ac:dyDescent="0.2">
      <c r="B156" t="s">
        <v>226</v>
      </c>
      <c r="C156" t="s">
        <v>15</v>
      </c>
      <c r="D156" t="s">
        <v>238</v>
      </c>
      <c r="E156" s="47" t="s">
        <v>432</v>
      </c>
      <c r="F156" s="27">
        <v>2</v>
      </c>
      <c r="G156" s="27">
        <v>4</v>
      </c>
      <c r="H156" s="27">
        <v>4</v>
      </c>
      <c r="I156" s="27">
        <v>5.6000000000000005</v>
      </c>
      <c r="J156" s="27" t="s">
        <v>255</v>
      </c>
      <c r="K156" s="51" t="s">
        <v>107</v>
      </c>
      <c r="L156" s="27">
        <v>0.26500000000000001</v>
      </c>
      <c r="M156" s="30"/>
      <c r="N156" s="44"/>
      <c r="O156" s="27"/>
    </row>
    <row r="157" spans="2:15" x14ac:dyDescent="0.2">
      <c r="B157" t="s">
        <v>226</v>
      </c>
      <c r="C157" t="s">
        <v>15</v>
      </c>
      <c r="D157" t="s">
        <v>232</v>
      </c>
      <c r="E157" s="47" t="s">
        <v>433</v>
      </c>
      <c r="F157" s="27">
        <v>4</v>
      </c>
      <c r="G157" s="27">
        <v>1</v>
      </c>
      <c r="H157" s="27">
        <v>4.5</v>
      </c>
      <c r="I157" s="27">
        <v>6.2</v>
      </c>
      <c r="J157" s="27" t="s">
        <v>255</v>
      </c>
      <c r="K157" s="51" t="s">
        <v>273</v>
      </c>
      <c r="L157" s="27">
        <v>0.29599999999999999</v>
      </c>
      <c r="M157" s="30"/>
      <c r="N157" s="44"/>
      <c r="O157" s="27"/>
    </row>
    <row r="158" spans="2:15" x14ac:dyDescent="0.2">
      <c r="B158" t="s">
        <v>226</v>
      </c>
      <c r="C158" t="s">
        <v>15</v>
      </c>
      <c r="D158" t="s">
        <v>242</v>
      </c>
      <c r="E158" s="47" t="s">
        <v>434</v>
      </c>
      <c r="F158" s="27">
        <v>0</v>
      </c>
      <c r="G158" s="27">
        <v>1</v>
      </c>
      <c r="H158" s="27">
        <v>0.5</v>
      </c>
      <c r="I158" s="27">
        <v>2.4</v>
      </c>
      <c r="J158" s="27" t="s">
        <v>256</v>
      </c>
      <c r="K158" s="51" t="s">
        <v>205</v>
      </c>
      <c r="L158" s="27">
        <v>6.3E-2</v>
      </c>
      <c r="M158" s="30"/>
      <c r="N158" s="44"/>
      <c r="O158" s="27"/>
    </row>
    <row r="159" spans="2:15" x14ac:dyDescent="0.2">
      <c r="B159" t="s">
        <v>226</v>
      </c>
      <c r="C159" t="s">
        <v>15</v>
      </c>
      <c r="D159" t="s">
        <v>18</v>
      </c>
      <c r="E159" s="47" t="s">
        <v>435</v>
      </c>
      <c r="F159" s="27">
        <v>0</v>
      </c>
      <c r="G159" s="27">
        <v>0</v>
      </c>
      <c r="H159" s="27">
        <v>0</v>
      </c>
      <c r="I159" s="27">
        <v>1.4000000000000001</v>
      </c>
      <c r="J159" s="27" t="s">
        <v>256</v>
      </c>
      <c r="K159" s="51" t="s">
        <v>274</v>
      </c>
      <c r="L159" s="27">
        <v>8.0000000000000002E-3</v>
      </c>
      <c r="M159" s="30"/>
      <c r="N159" s="44"/>
      <c r="O159" s="27"/>
    </row>
    <row r="160" spans="2:15" x14ac:dyDescent="0.2">
      <c r="B160" t="s">
        <v>226</v>
      </c>
      <c r="C160" t="s">
        <v>3</v>
      </c>
      <c r="D160" t="s">
        <v>39</v>
      </c>
      <c r="E160" s="47" t="s">
        <v>436</v>
      </c>
      <c r="F160" s="27">
        <v>7</v>
      </c>
      <c r="G160" s="27">
        <v>9</v>
      </c>
      <c r="H160" s="27">
        <v>11.5</v>
      </c>
      <c r="I160" s="27">
        <v>10.600000000000001</v>
      </c>
      <c r="J160" s="27" t="s">
        <v>254</v>
      </c>
      <c r="K160" s="51" t="s">
        <v>269</v>
      </c>
      <c r="L160" s="27">
        <v>0.51800000000000002</v>
      </c>
      <c r="M160" s="30"/>
      <c r="N160" s="44"/>
      <c r="O160" s="27"/>
    </row>
    <row r="161" spans="2:15" x14ac:dyDescent="0.2">
      <c r="B161" t="s">
        <v>226</v>
      </c>
      <c r="C161" t="s">
        <v>3</v>
      </c>
      <c r="D161" t="s">
        <v>40</v>
      </c>
      <c r="E161" s="47" t="s">
        <v>437</v>
      </c>
      <c r="F161" s="27">
        <v>11</v>
      </c>
      <c r="G161" s="27">
        <v>3</v>
      </c>
      <c r="H161" s="27">
        <v>12.5</v>
      </c>
      <c r="I161" s="27">
        <v>12.4</v>
      </c>
      <c r="J161" s="27" t="s">
        <v>253</v>
      </c>
      <c r="K161" s="51" t="s">
        <v>268</v>
      </c>
      <c r="L161" s="27">
        <v>0.65900000000000003</v>
      </c>
      <c r="M161" s="30"/>
      <c r="N161" s="44"/>
      <c r="O161" s="27"/>
    </row>
    <row r="162" spans="2:15" x14ac:dyDescent="0.2">
      <c r="B162" t="s">
        <v>226</v>
      </c>
      <c r="C162" t="s">
        <v>3</v>
      </c>
      <c r="D162" t="s">
        <v>5</v>
      </c>
      <c r="E162" s="47" t="s">
        <v>438</v>
      </c>
      <c r="F162" s="27">
        <v>3</v>
      </c>
      <c r="G162" s="27">
        <v>11</v>
      </c>
      <c r="H162" s="27">
        <v>8.5</v>
      </c>
      <c r="I162" s="27">
        <v>8.6000000000000014</v>
      </c>
      <c r="J162" s="27" t="s">
        <v>254</v>
      </c>
      <c r="K162" s="51" t="s">
        <v>269</v>
      </c>
      <c r="L162" s="27">
        <v>0.41899999999999998</v>
      </c>
      <c r="M162" s="30"/>
      <c r="N162" s="44"/>
      <c r="O162" s="27"/>
    </row>
    <row r="163" spans="2:15" x14ac:dyDescent="0.2">
      <c r="B163" t="s">
        <v>226</v>
      </c>
      <c r="C163" t="s">
        <v>3</v>
      </c>
      <c r="D163" t="s">
        <v>228</v>
      </c>
      <c r="E163" s="47" t="s">
        <v>439</v>
      </c>
      <c r="F163" s="27">
        <v>10</v>
      </c>
      <c r="G163" s="27">
        <v>3</v>
      </c>
      <c r="H163" s="27">
        <v>11.5</v>
      </c>
      <c r="I163" s="27">
        <v>11.600000000000001</v>
      </c>
      <c r="J163" s="27" t="s">
        <v>253</v>
      </c>
      <c r="K163" s="51" t="s">
        <v>275</v>
      </c>
      <c r="L163" s="27">
        <v>0.60599999999999998</v>
      </c>
      <c r="M163" s="30"/>
      <c r="N163" s="44"/>
      <c r="O163" s="27"/>
    </row>
    <row r="164" spans="2:15" x14ac:dyDescent="0.2">
      <c r="B164" t="s">
        <v>226</v>
      </c>
      <c r="C164" t="s">
        <v>3</v>
      </c>
      <c r="D164" t="s">
        <v>61</v>
      </c>
      <c r="E164" s="47" t="s">
        <v>440</v>
      </c>
      <c r="F164" s="27">
        <v>4</v>
      </c>
      <c r="G164" s="27">
        <v>3</v>
      </c>
      <c r="H164" s="27">
        <v>5.5</v>
      </c>
      <c r="I164" s="27">
        <v>6.6000000000000005</v>
      </c>
      <c r="J164" s="27" t="s">
        <v>255</v>
      </c>
      <c r="K164" s="51" t="s">
        <v>61</v>
      </c>
      <c r="L164" s="27">
        <v>0.32700000000000001</v>
      </c>
      <c r="M164" s="30"/>
      <c r="N164" s="44"/>
      <c r="O164" s="27"/>
    </row>
    <row r="165" spans="2:15" x14ac:dyDescent="0.2">
      <c r="B165" t="s">
        <v>226</v>
      </c>
      <c r="C165" t="s">
        <v>3</v>
      </c>
      <c r="D165" t="s">
        <v>229</v>
      </c>
      <c r="E165" s="47" t="s">
        <v>441</v>
      </c>
      <c r="F165" s="27">
        <v>0</v>
      </c>
      <c r="G165" s="27">
        <v>2</v>
      </c>
      <c r="H165" s="27">
        <v>1</v>
      </c>
      <c r="I165" s="27">
        <v>1.8</v>
      </c>
      <c r="J165" s="27" t="s">
        <v>256</v>
      </c>
      <c r="K165" s="51" t="s">
        <v>41</v>
      </c>
      <c r="L165" s="27">
        <v>3.1E-2</v>
      </c>
      <c r="M165" s="30"/>
      <c r="N165" s="44"/>
      <c r="O165" s="27"/>
    </row>
    <row r="166" spans="2:15" x14ac:dyDescent="0.2">
      <c r="B166" t="s">
        <v>226</v>
      </c>
      <c r="C166" t="s">
        <v>3</v>
      </c>
      <c r="D166" t="s">
        <v>7</v>
      </c>
      <c r="E166" s="47" t="s">
        <v>442</v>
      </c>
      <c r="F166" s="27">
        <v>0</v>
      </c>
      <c r="G166" s="27">
        <v>1</v>
      </c>
      <c r="H166" s="27">
        <v>0.5</v>
      </c>
      <c r="I166" s="27">
        <v>1.6</v>
      </c>
      <c r="J166" s="27" t="s">
        <v>256</v>
      </c>
      <c r="K166" s="51" t="s">
        <v>274</v>
      </c>
      <c r="L166" s="27">
        <v>1.7999999999999999E-2</v>
      </c>
      <c r="M166" s="30"/>
      <c r="N166" s="44"/>
      <c r="O166" s="27"/>
    </row>
    <row r="167" spans="2:15" x14ac:dyDescent="0.2">
      <c r="B167" t="s">
        <v>226</v>
      </c>
      <c r="C167" t="s">
        <v>10</v>
      </c>
      <c r="D167" t="s">
        <v>12</v>
      </c>
      <c r="E167" s="47" t="s">
        <v>443</v>
      </c>
      <c r="F167" s="27">
        <v>11</v>
      </c>
      <c r="G167" s="27">
        <v>8</v>
      </c>
      <c r="H167" s="27">
        <v>15</v>
      </c>
      <c r="I167" s="27">
        <v>14.6</v>
      </c>
      <c r="J167" s="27" t="s">
        <v>252</v>
      </c>
      <c r="K167" s="51" t="s">
        <v>268</v>
      </c>
      <c r="L167" s="27">
        <v>0.88500000000000001</v>
      </c>
      <c r="M167" s="30"/>
      <c r="N167" s="44"/>
      <c r="O167" s="27"/>
    </row>
    <row r="168" spans="2:15" x14ac:dyDescent="0.2">
      <c r="B168" t="s">
        <v>226</v>
      </c>
      <c r="C168" t="s">
        <v>10</v>
      </c>
      <c r="D168" t="s">
        <v>42</v>
      </c>
      <c r="E168" s="47" t="s">
        <v>444</v>
      </c>
      <c r="F168" s="27">
        <v>10</v>
      </c>
      <c r="G168" s="27">
        <v>9</v>
      </c>
      <c r="H168" s="27">
        <v>14.5</v>
      </c>
      <c r="I168" s="27">
        <v>13.600000000000001</v>
      </c>
      <c r="J168" s="27" t="s">
        <v>252</v>
      </c>
      <c r="K168" s="51" t="s">
        <v>275</v>
      </c>
      <c r="L168" s="27">
        <v>0.80600000000000005</v>
      </c>
      <c r="M168" s="30"/>
      <c r="N168" s="44"/>
      <c r="O168" s="27"/>
    </row>
    <row r="169" spans="2:15" x14ac:dyDescent="0.2">
      <c r="B169" t="s">
        <v>226</v>
      </c>
      <c r="C169" t="s">
        <v>10</v>
      </c>
      <c r="D169" t="s">
        <v>231</v>
      </c>
      <c r="E169" s="47" t="s">
        <v>445</v>
      </c>
      <c r="F169" s="27">
        <v>9</v>
      </c>
      <c r="G169" s="27">
        <v>4</v>
      </c>
      <c r="H169" s="27">
        <v>11</v>
      </c>
      <c r="I169" s="27">
        <v>10</v>
      </c>
      <c r="J169" s="27" t="s">
        <v>254</v>
      </c>
      <c r="K169" s="51" t="s">
        <v>275</v>
      </c>
      <c r="L169" s="27">
        <v>0.48499999999999999</v>
      </c>
      <c r="M169" s="30"/>
      <c r="N169" s="44"/>
      <c r="O169" s="27"/>
    </row>
    <row r="170" spans="2:15" x14ac:dyDescent="0.2">
      <c r="B170" t="s">
        <v>226</v>
      </c>
      <c r="C170" t="s">
        <v>10</v>
      </c>
      <c r="D170" t="s">
        <v>230</v>
      </c>
      <c r="E170" s="47" t="s">
        <v>446</v>
      </c>
      <c r="F170" s="27">
        <v>1</v>
      </c>
      <c r="G170" s="27">
        <v>7</v>
      </c>
      <c r="H170" s="27">
        <v>4.5</v>
      </c>
      <c r="I170" s="27">
        <v>4.5999999999999996</v>
      </c>
      <c r="J170" s="27" t="s">
        <v>256</v>
      </c>
      <c r="K170" s="51" t="s">
        <v>41</v>
      </c>
      <c r="L170" s="27">
        <v>0.18099999999999999</v>
      </c>
      <c r="M170" s="30"/>
      <c r="N170" s="44"/>
      <c r="O170" s="27"/>
    </row>
    <row r="171" spans="2:15" x14ac:dyDescent="0.2">
      <c r="B171" t="s">
        <v>226</v>
      </c>
      <c r="C171" t="s">
        <v>10</v>
      </c>
      <c r="D171" t="s">
        <v>234</v>
      </c>
      <c r="E171" s="47" t="s">
        <v>447</v>
      </c>
      <c r="F171" s="27">
        <v>2</v>
      </c>
      <c r="G171" s="27">
        <v>4</v>
      </c>
      <c r="H171" s="27">
        <v>4</v>
      </c>
      <c r="I171" s="27">
        <v>4.4000000000000004</v>
      </c>
      <c r="J171" s="27" t="s">
        <v>256</v>
      </c>
      <c r="K171" s="51" t="s">
        <v>272</v>
      </c>
      <c r="L171" s="27">
        <v>0.17</v>
      </c>
      <c r="M171" s="30"/>
      <c r="N171" s="44"/>
      <c r="O171" s="27"/>
    </row>
    <row r="172" spans="2:15" x14ac:dyDescent="0.2">
      <c r="B172" t="s">
        <v>226</v>
      </c>
      <c r="C172" t="s">
        <v>10</v>
      </c>
      <c r="D172" t="s">
        <v>242</v>
      </c>
      <c r="E172" s="47" t="s">
        <v>448</v>
      </c>
      <c r="F172" s="27">
        <v>0</v>
      </c>
      <c r="G172" s="27">
        <v>0</v>
      </c>
      <c r="H172" s="27">
        <v>0</v>
      </c>
      <c r="I172" s="27">
        <v>1.4000000000000001</v>
      </c>
      <c r="J172" s="27" t="s">
        <v>256</v>
      </c>
      <c r="K172" s="51" t="s">
        <v>205</v>
      </c>
      <c r="L172" s="27">
        <v>8.0000000000000002E-3</v>
      </c>
      <c r="M172" s="30"/>
      <c r="N172" s="44"/>
      <c r="O172" s="27"/>
    </row>
    <row r="173" spans="2:15" x14ac:dyDescent="0.2">
      <c r="B173" t="s">
        <v>192</v>
      </c>
      <c r="C173" t="s">
        <v>15</v>
      </c>
      <c r="D173" t="s">
        <v>16</v>
      </c>
      <c r="E173" s="47" t="s">
        <v>449</v>
      </c>
      <c r="F173" s="27">
        <v>8</v>
      </c>
      <c r="G173" s="27">
        <v>4</v>
      </c>
      <c r="H173" s="27">
        <v>10</v>
      </c>
      <c r="I173" s="27">
        <v>12.4</v>
      </c>
      <c r="J173" s="27" t="s">
        <v>253</v>
      </c>
      <c r="K173" s="51" t="s">
        <v>270</v>
      </c>
      <c r="L173" s="27">
        <v>0.65900000000000003</v>
      </c>
      <c r="M173" s="30"/>
      <c r="N173" s="44"/>
      <c r="O173" s="27"/>
    </row>
    <row r="174" spans="2:15" x14ac:dyDescent="0.2">
      <c r="B174" t="s">
        <v>192</v>
      </c>
      <c r="C174" t="s">
        <v>15</v>
      </c>
      <c r="D174" t="s">
        <v>17</v>
      </c>
      <c r="E174" s="47" t="s">
        <v>450</v>
      </c>
      <c r="F174" s="27">
        <v>8</v>
      </c>
      <c r="G174" s="27">
        <v>8</v>
      </c>
      <c r="H174" s="27">
        <v>12</v>
      </c>
      <c r="I174" s="27">
        <v>14.200000000000003</v>
      </c>
      <c r="J174" s="27" t="s">
        <v>252</v>
      </c>
      <c r="K174" s="51" t="s">
        <v>270</v>
      </c>
      <c r="L174" s="27">
        <v>0.86199999999999999</v>
      </c>
      <c r="M174" s="30"/>
      <c r="N174" s="44"/>
      <c r="O174" s="27"/>
    </row>
    <row r="175" spans="2:15" x14ac:dyDescent="0.2">
      <c r="B175" t="s">
        <v>192</v>
      </c>
      <c r="C175" t="s">
        <v>15</v>
      </c>
      <c r="D175" t="s">
        <v>19</v>
      </c>
      <c r="E175" s="47" t="s">
        <v>451</v>
      </c>
      <c r="F175" s="27">
        <v>5</v>
      </c>
      <c r="G175" s="27">
        <v>8</v>
      </c>
      <c r="H175" s="27">
        <v>9</v>
      </c>
      <c r="I175" s="27">
        <v>11</v>
      </c>
      <c r="J175" s="27" t="s">
        <v>254</v>
      </c>
      <c r="K175" s="51" t="s">
        <v>275</v>
      </c>
      <c r="L175" s="27">
        <v>0.54400000000000004</v>
      </c>
      <c r="M175" s="30"/>
      <c r="N175" s="44"/>
      <c r="O175" s="27"/>
    </row>
    <row r="176" spans="2:15" x14ac:dyDescent="0.2">
      <c r="B176" t="s">
        <v>192</v>
      </c>
      <c r="C176" t="s">
        <v>15</v>
      </c>
      <c r="D176" t="s">
        <v>238</v>
      </c>
      <c r="E176" s="47" t="s">
        <v>452</v>
      </c>
      <c r="F176" s="27">
        <v>2</v>
      </c>
      <c r="G176" s="27">
        <v>4</v>
      </c>
      <c r="H176" s="27">
        <v>4</v>
      </c>
      <c r="I176" s="27">
        <v>8.8000000000000007</v>
      </c>
      <c r="J176" s="27" t="s">
        <v>254</v>
      </c>
      <c r="K176" s="51" t="s">
        <v>107</v>
      </c>
      <c r="L176" s="27">
        <v>0.432</v>
      </c>
      <c r="M176" s="30"/>
      <c r="N176" s="44"/>
      <c r="O176" s="27"/>
    </row>
    <row r="177" spans="2:15" x14ac:dyDescent="0.2">
      <c r="B177" t="s">
        <v>192</v>
      </c>
      <c r="C177" t="s">
        <v>15</v>
      </c>
      <c r="D177" t="s">
        <v>232</v>
      </c>
      <c r="E177" s="47" t="s">
        <v>453</v>
      </c>
      <c r="F177" s="27">
        <v>4</v>
      </c>
      <c r="G177" s="27">
        <v>1</v>
      </c>
      <c r="H177" s="27">
        <v>4.5</v>
      </c>
      <c r="I177" s="27">
        <v>8.8000000000000007</v>
      </c>
      <c r="J177" s="27" t="s">
        <v>254</v>
      </c>
      <c r="K177" s="51" t="s">
        <v>273</v>
      </c>
      <c r="L177" s="27">
        <v>0.432</v>
      </c>
      <c r="M177" s="30"/>
      <c r="N177" s="44"/>
      <c r="O177" s="27"/>
    </row>
    <row r="178" spans="2:15" x14ac:dyDescent="0.2">
      <c r="B178" t="s">
        <v>192</v>
      </c>
      <c r="C178" t="s">
        <v>3</v>
      </c>
      <c r="D178" t="s">
        <v>39</v>
      </c>
      <c r="E178" s="47" t="s">
        <v>454</v>
      </c>
      <c r="F178" s="27">
        <v>7</v>
      </c>
      <c r="G178" s="27">
        <v>9</v>
      </c>
      <c r="H178" s="27">
        <v>11.5</v>
      </c>
      <c r="I178" s="27">
        <v>13.000000000000002</v>
      </c>
      <c r="J178" s="27" t="s">
        <v>253</v>
      </c>
      <c r="K178" s="51" t="s">
        <v>269</v>
      </c>
      <c r="L178" s="27">
        <v>0.73899999999999999</v>
      </c>
      <c r="M178" s="30"/>
      <c r="N178" s="44"/>
      <c r="O178" s="27"/>
    </row>
    <row r="179" spans="2:15" x14ac:dyDescent="0.2">
      <c r="B179" t="s">
        <v>192</v>
      </c>
      <c r="C179" t="s">
        <v>3</v>
      </c>
      <c r="D179" t="s">
        <v>5</v>
      </c>
      <c r="E179" s="47" t="s">
        <v>455</v>
      </c>
      <c r="F179" s="27">
        <v>3</v>
      </c>
      <c r="G179" s="27">
        <v>11</v>
      </c>
      <c r="H179" s="27">
        <v>8.5</v>
      </c>
      <c r="I179" s="27">
        <v>10.4</v>
      </c>
      <c r="J179" s="27" t="s">
        <v>254</v>
      </c>
      <c r="K179" s="51" t="s">
        <v>269</v>
      </c>
      <c r="L179" s="27">
        <v>0.51100000000000001</v>
      </c>
      <c r="M179" s="30"/>
      <c r="N179" s="44"/>
      <c r="O179" s="27"/>
    </row>
    <row r="180" spans="2:15" x14ac:dyDescent="0.2">
      <c r="B180" t="s">
        <v>192</v>
      </c>
      <c r="C180" t="s">
        <v>3</v>
      </c>
      <c r="D180" t="s">
        <v>40</v>
      </c>
      <c r="E180" s="47" t="s">
        <v>456</v>
      </c>
      <c r="F180" s="27">
        <v>11</v>
      </c>
      <c r="G180" s="27">
        <v>3</v>
      </c>
      <c r="H180" s="27">
        <v>12.5</v>
      </c>
      <c r="I180" s="27">
        <v>13.2</v>
      </c>
      <c r="J180" s="27" t="s">
        <v>253</v>
      </c>
      <c r="K180" s="51" t="s">
        <v>268</v>
      </c>
      <c r="L180" s="27">
        <v>0.76500000000000001</v>
      </c>
      <c r="M180" s="30"/>
      <c r="N180" s="44"/>
      <c r="O180" s="27"/>
    </row>
    <row r="181" spans="2:15" x14ac:dyDescent="0.2">
      <c r="B181" t="s">
        <v>192</v>
      </c>
      <c r="C181" t="s">
        <v>3</v>
      </c>
      <c r="D181" t="s">
        <v>228</v>
      </c>
      <c r="E181" s="47" t="s">
        <v>457</v>
      </c>
      <c r="F181" s="27">
        <v>10</v>
      </c>
      <c r="G181" s="27">
        <v>3</v>
      </c>
      <c r="H181" s="27">
        <v>11.5</v>
      </c>
      <c r="I181" s="27">
        <v>14.400000000000002</v>
      </c>
      <c r="J181" s="27" t="s">
        <v>252</v>
      </c>
      <c r="K181" s="51" t="s">
        <v>275</v>
      </c>
      <c r="L181" s="27">
        <v>0.873</v>
      </c>
      <c r="M181" s="30"/>
      <c r="N181" s="44"/>
      <c r="O181" s="27"/>
    </row>
    <row r="182" spans="2:15" x14ac:dyDescent="0.2">
      <c r="B182" t="s">
        <v>192</v>
      </c>
      <c r="C182" t="s">
        <v>3</v>
      </c>
      <c r="D182" t="s">
        <v>61</v>
      </c>
      <c r="E182" s="47" t="s">
        <v>458</v>
      </c>
      <c r="F182" s="27">
        <v>4</v>
      </c>
      <c r="G182" s="27">
        <v>3</v>
      </c>
      <c r="H182" s="27">
        <v>5.5</v>
      </c>
      <c r="I182" s="27">
        <v>7.6000000000000005</v>
      </c>
      <c r="J182" s="27" t="s">
        <v>255</v>
      </c>
      <c r="K182" s="51" t="s">
        <v>61</v>
      </c>
      <c r="L182" s="27">
        <v>0.38800000000000001</v>
      </c>
      <c r="M182" s="30"/>
      <c r="N182" s="44"/>
      <c r="O182" s="27"/>
    </row>
    <row r="183" spans="2:15" x14ac:dyDescent="0.2">
      <c r="B183" t="s">
        <v>192</v>
      </c>
      <c r="C183" t="s">
        <v>3</v>
      </c>
      <c r="D183" t="s">
        <v>229</v>
      </c>
      <c r="E183" s="47" t="s">
        <v>459</v>
      </c>
      <c r="F183" s="27">
        <v>0</v>
      </c>
      <c r="G183" s="27">
        <v>2</v>
      </c>
      <c r="H183" s="27">
        <v>1</v>
      </c>
      <c r="I183" s="27">
        <v>5.4</v>
      </c>
      <c r="J183" s="27" t="s">
        <v>255</v>
      </c>
      <c r="K183" s="51" t="s">
        <v>41</v>
      </c>
      <c r="L183" s="27">
        <v>0.24199999999999999</v>
      </c>
      <c r="M183" s="30"/>
      <c r="N183" s="44"/>
      <c r="O183" s="27"/>
    </row>
    <row r="184" spans="2:15" x14ac:dyDescent="0.2">
      <c r="B184" t="s">
        <v>192</v>
      </c>
      <c r="C184" t="s">
        <v>3</v>
      </c>
      <c r="D184" t="s">
        <v>7</v>
      </c>
      <c r="E184" s="47" t="s">
        <v>460</v>
      </c>
      <c r="F184" s="27">
        <v>0</v>
      </c>
      <c r="G184" s="27">
        <v>1</v>
      </c>
      <c r="H184" s="27">
        <v>0.5</v>
      </c>
      <c r="I184" s="27">
        <v>2.6</v>
      </c>
      <c r="J184" s="27" t="s">
        <v>256</v>
      </c>
      <c r="K184" s="51" t="s">
        <v>274</v>
      </c>
      <c r="L184" s="27">
        <v>0.08</v>
      </c>
      <c r="M184" s="30"/>
      <c r="N184" s="44"/>
      <c r="O184" s="27"/>
    </row>
    <row r="185" spans="2:15" x14ac:dyDescent="0.2">
      <c r="B185" t="s">
        <v>192</v>
      </c>
      <c r="C185" t="s">
        <v>10</v>
      </c>
      <c r="D185" t="s">
        <v>42</v>
      </c>
      <c r="E185" s="47" t="s">
        <v>461</v>
      </c>
      <c r="F185" s="27">
        <v>10</v>
      </c>
      <c r="G185" s="27">
        <v>9</v>
      </c>
      <c r="H185" s="27">
        <v>14.5</v>
      </c>
      <c r="I185" s="27">
        <v>16.600000000000001</v>
      </c>
      <c r="J185" s="27" t="s">
        <v>252</v>
      </c>
      <c r="K185" s="51" t="s">
        <v>275</v>
      </c>
      <c r="L185" s="27">
        <v>0.97499999999999998</v>
      </c>
      <c r="M185" s="30"/>
      <c r="N185" s="44"/>
      <c r="O185" s="27"/>
    </row>
    <row r="186" spans="2:15" x14ac:dyDescent="0.2">
      <c r="B186" t="s">
        <v>192</v>
      </c>
      <c r="C186" t="s">
        <v>10</v>
      </c>
      <c r="D186" t="s">
        <v>12</v>
      </c>
      <c r="E186" s="47" t="s">
        <v>462</v>
      </c>
      <c r="F186" s="27">
        <v>11</v>
      </c>
      <c r="G186" s="27">
        <v>8</v>
      </c>
      <c r="H186" s="27">
        <v>15</v>
      </c>
      <c r="I186" s="27">
        <v>16.399999999999999</v>
      </c>
      <c r="J186" s="27" t="s">
        <v>252</v>
      </c>
      <c r="K186" s="51" t="s">
        <v>268</v>
      </c>
      <c r="L186" s="27">
        <v>0.97</v>
      </c>
      <c r="M186" s="30"/>
      <c r="N186" s="44"/>
      <c r="O186" s="27"/>
    </row>
    <row r="187" spans="2:15" x14ac:dyDescent="0.2">
      <c r="B187" t="s">
        <v>192</v>
      </c>
      <c r="C187" t="s">
        <v>10</v>
      </c>
      <c r="D187" t="s">
        <v>231</v>
      </c>
      <c r="E187" s="47" t="s">
        <v>463</v>
      </c>
      <c r="F187" s="27">
        <v>9</v>
      </c>
      <c r="G187" s="27">
        <v>4</v>
      </c>
      <c r="H187" s="27">
        <v>11</v>
      </c>
      <c r="I187" s="27">
        <v>13</v>
      </c>
      <c r="J187" s="27" t="s">
        <v>253</v>
      </c>
      <c r="K187" s="51" t="s">
        <v>275</v>
      </c>
      <c r="L187" s="27">
        <v>0.72399999999999998</v>
      </c>
      <c r="M187" s="30"/>
      <c r="N187" s="44"/>
      <c r="O187" s="27"/>
    </row>
    <row r="188" spans="2:15" x14ac:dyDescent="0.2">
      <c r="B188" t="s">
        <v>192</v>
      </c>
      <c r="C188" t="s">
        <v>10</v>
      </c>
      <c r="D188" t="s">
        <v>230</v>
      </c>
      <c r="E188" s="47" t="s">
        <v>464</v>
      </c>
      <c r="F188" s="27">
        <v>1</v>
      </c>
      <c r="G188" s="27">
        <v>7</v>
      </c>
      <c r="H188" s="27">
        <v>4.5</v>
      </c>
      <c r="I188" s="27">
        <v>6.8000000000000007</v>
      </c>
      <c r="J188" s="27" t="s">
        <v>255</v>
      </c>
      <c r="K188" s="51" t="s">
        <v>41</v>
      </c>
      <c r="L188" s="27">
        <v>0.33700000000000002</v>
      </c>
      <c r="M188" s="30"/>
      <c r="N188" s="44"/>
      <c r="O188" s="27"/>
    </row>
    <row r="189" spans="2:15" x14ac:dyDescent="0.2">
      <c r="B189" t="s">
        <v>192</v>
      </c>
      <c r="C189" t="s">
        <v>10</v>
      </c>
      <c r="D189" t="s">
        <v>234</v>
      </c>
      <c r="E189" s="47" t="s">
        <v>465</v>
      </c>
      <c r="F189" s="27">
        <v>2</v>
      </c>
      <c r="G189" s="27">
        <v>4</v>
      </c>
      <c r="H189" s="27">
        <v>4</v>
      </c>
      <c r="I189" s="27">
        <v>6.8000000000000007</v>
      </c>
      <c r="J189" s="27" t="s">
        <v>255</v>
      </c>
      <c r="K189" s="51" t="s">
        <v>272</v>
      </c>
      <c r="L189" s="27">
        <v>0.33700000000000002</v>
      </c>
      <c r="M189" s="30"/>
      <c r="N189" s="44"/>
      <c r="O189" s="27"/>
    </row>
    <row r="190" spans="2:15" x14ac:dyDescent="0.2">
      <c r="B190" t="s">
        <v>192</v>
      </c>
      <c r="C190" t="s">
        <v>10</v>
      </c>
      <c r="D190" t="s">
        <v>243</v>
      </c>
      <c r="E190" s="47" t="s">
        <v>466</v>
      </c>
      <c r="F190" s="27">
        <v>1</v>
      </c>
      <c r="G190" s="27">
        <v>0</v>
      </c>
      <c r="H190" s="27">
        <v>1</v>
      </c>
      <c r="I190" s="27">
        <v>5.8</v>
      </c>
      <c r="J190" s="27" t="s">
        <v>255</v>
      </c>
      <c r="K190" s="51" t="s">
        <v>275</v>
      </c>
      <c r="L190" s="27">
        <v>0.27500000000000002</v>
      </c>
      <c r="M190" s="30"/>
      <c r="N190" s="44"/>
      <c r="O190" s="27"/>
    </row>
    <row r="191" spans="2:15" x14ac:dyDescent="0.2">
      <c r="B191" t="s">
        <v>153</v>
      </c>
      <c r="C191" t="s">
        <v>15</v>
      </c>
      <c r="D191" t="s">
        <v>17</v>
      </c>
      <c r="E191" s="47" t="s">
        <v>467</v>
      </c>
      <c r="F191" s="27">
        <v>8</v>
      </c>
      <c r="G191" s="27">
        <v>8</v>
      </c>
      <c r="H191" s="27">
        <v>12</v>
      </c>
      <c r="I191" s="27">
        <v>14.200000000000003</v>
      </c>
      <c r="J191" s="27" t="s">
        <v>252</v>
      </c>
      <c r="K191" s="51" t="s">
        <v>270</v>
      </c>
      <c r="L191" s="27">
        <v>0.86199999999999999</v>
      </c>
      <c r="M191" s="30"/>
      <c r="N191" s="44"/>
      <c r="O191" s="27"/>
    </row>
    <row r="192" spans="2:15" x14ac:dyDescent="0.2">
      <c r="B192" t="s">
        <v>153</v>
      </c>
      <c r="C192" t="s">
        <v>15</v>
      </c>
      <c r="D192" t="s">
        <v>19</v>
      </c>
      <c r="E192" s="47" t="s">
        <v>468</v>
      </c>
      <c r="F192" s="27">
        <v>5</v>
      </c>
      <c r="G192" s="27">
        <v>8</v>
      </c>
      <c r="H192" s="27">
        <v>9</v>
      </c>
      <c r="I192" s="27">
        <v>10.199999999999999</v>
      </c>
      <c r="J192" s="27" t="s">
        <v>254</v>
      </c>
      <c r="K192" s="51" t="s">
        <v>275</v>
      </c>
      <c r="L192" s="27">
        <v>0.5</v>
      </c>
      <c r="M192" s="30"/>
      <c r="N192" s="44"/>
      <c r="O192" s="27"/>
    </row>
    <row r="193" spans="2:15" x14ac:dyDescent="0.2">
      <c r="B193" t="s">
        <v>153</v>
      </c>
      <c r="C193" t="s">
        <v>15</v>
      </c>
      <c r="D193" t="s">
        <v>16</v>
      </c>
      <c r="E193" s="47" t="s">
        <v>469</v>
      </c>
      <c r="F193" s="27">
        <v>8</v>
      </c>
      <c r="G193" s="27">
        <v>4</v>
      </c>
      <c r="H193" s="27">
        <v>10</v>
      </c>
      <c r="I193" s="27">
        <v>11.6</v>
      </c>
      <c r="J193" s="27" t="s">
        <v>254</v>
      </c>
      <c r="K193" s="51" t="s">
        <v>270</v>
      </c>
      <c r="L193" s="27">
        <v>0.6</v>
      </c>
      <c r="M193" s="30"/>
      <c r="N193" s="44"/>
      <c r="O193" s="27"/>
    </row>
    <row r="194" spans="2:15" x14ac:dyDescent="0.2">
      <c r="B194" t="s">
        <v>153</v>
      </c>
      <c r="C194" t="s">
        <v>15</v>
      </c>
      <c r="D194" t="s">
        <v>241</v>
      </c>
      <c r="E194" s="47" t="s">
        <v>470</v>
      </c>
      <c r="F194" s="27">
        <v>3</v>
      </c>
      <c r="G194" s="27">
        <v>0</v>
      </c>
      <c r="H194" s="27">
        <v>3</v>
      </c>
      <c r="I194" s="27">
        <v>7.4</v>
      </c>
      <c r="J194" s="27" t="s">
        <v>255</v>
      </c>
      <c r="K194" s="51" t="s">
        <v>205</v>
      </c>
      <c r="L194" s="27">
        <v>0.373</v>
      </c>
      <c r="M194" s="30"/>
      <c r="N194" s="44"/>
      <c r="O194" s="27"/>
    </row>
    <row r="195" spans="2:15" x14ac:dyDescent="0.2">
      <c r="B195" t="s">
        <v>153</v>
      </c>
      <c r="C195" t="s">
        <v>15</v>
      </c>
      <c r="D195" t="s">
        <v>18</v>
      </c>
      <c r="E195" s="47" t="s">
        <v>471</v>
      </c>
      <c r="F195" s="27">
        <v>0</v>
      </c>
      <c r="G195" s="27">
        <v>0</v>
      </c>
      <c r="H195" s="27">
        <v>0</v>
      </c>
      <c r="I195" s="27">
        <v>3.4000000000000004</v>
      </c>
      <c r="J195" s="27" t="s">
        <v>256</v>
      </c>
      <c r="K195" s="51" t="s">
        <v>274</v>
      </c>
      <c r="L195" s="27">
        <v>0.124</v>
      </c>
      <c r="M195" s="30"/>
      <c r="N195" s="44"/>
      <c r="O195" s="27"/>
    </row>
    <row r="196" spans="2:15" x14ac:dyDescent="0.2">
      <c r="B196" t="s">
        <v>153</v>
      </c>
      <c r="C196" t="s">
        <v>3</v>
      </c>
      <c r="D196" t="s">
        <v>39</v>
      </c>
      <c r="E196" s="47" t="s">
        <v>472</v>
      </c>
      <c r="F196" s="27">
        <v>7</v>
      </c>
      <c r="G196" s="27">
        <v>9</v>
      </c>
      <c r="H196" s="27">
        <v>11.5</v>
      </c>
      <c r="I196" s="27">
        <v>11.200000000000001</v>
      </c>
      <c r="J196" s="27" t="s">
        <v>254</v>
      </c>
      <c r="K196" s="51" t="s">
        <v>269</v>
      </c>
      <c r="L196" s="27">
        <v>0.57199999999999995</v>
      </c>
      <c r="M196" s="30"/>
      <c r="N196" s="44"/>
      <c r="O196" s="27"/>
    </row>
    <row r="197" spans="2:15" x14ac:dyDescent="0.2">
      <c r="B197" t="s">
        <v>153</v>
      </c>
      <c r="C197" t="s">
        <v>3</v>
      </c>
      <c r="D197" t="s">
        <v>40</v>
      </c>
      <c r="E197" s="47" t="s">
        <v>473</v>
      </c>
      <c r="F197" s="27">
        <v>11</v>
      </c>
      <c r="G197" s="27">
        <v>3</v>
      </c>
      <c r="H197" s="27">
        <v>12.5</v>
      </c>
      <c r="I197" s="27">
        <v>15</v>
      </c>
      <c r="J197" s="27" t="s">
        <v>252</v>
      </c>
      <c r="K197" s="51" t="s">
        <v>268</v>
      </c>
      <c r="L197" s="27">
        <v>0.91900000000000004</v>
      </c>
      <c r="M197" s="30"/>
      <c r="N197" s="44"/>
      <c r="O197" s="27"/>
    </row>
    <row r="198" spans="2:15" x14ac:dyDescent="0.2">
      <c r="B198" t="s">
        <v>153</v>
      </c>
      <c r="C198" t="s">
        <v>3</v>
      </c>
      <c r="D198" t="s">
        <v>5</v>
      </c>
      <c r="E198" s="47" t="s">
        <v>474</v>
      </c>
      <c r="F198" s="27">
        <v>3</v>
      </c>
      <c r="G198" s="27">
        <v>11</v>
      </c>
      <c r="H198" s="27">
        <v>8.5</v>
      </c>
      <c r="I198" s="27">
        <v>10.600000000000001</v>
      </c>
      <c r="J198" s="27" t="s">
        <v>254</v>
      </c>
      <c r="K198" s="51" t="s">
        <v>269</v>
      </c>
      <c r="L198" s="27">
        <v>0.51800000000000002</v>
      </c>
      <c r="M198" s="30"/>
      <c r="N198" s="44"/>
      <c r="O198" s="27"/>
    </row>
    <row r="199" spans="2:15" x14ac:dyDescent="0.2">
      <c r="B199" t="s">
        <v>153</v>
      </c>
      <c r="C199" t="s">
        <v>3</v>
      </c>
      <c r="D199" t="s">
        <v>228</v>
      </c>
      <c r="E199" s="47" t="s">
        <v>475</v>
      </c>
      <c r="F199" s="27">
        <v>10</v>
      </c>
      <c r="G199" s="27">
        <v>3</v>
      </c>
      <c r="H199" s="27">
        <v>11.5</v>
      </c>
      <c r="I199" s="27">
        <v>14.200000000000001</v>
      </c>
      <c r="J199" s="27" t="s">
        <v>252</v>
      </c>
      <c r="K199" s="51" t="s">
        <v>275</v>
      </c>
      <c r="L199" s="27">
        <v>0.85199999999999998</v>
      </c>
      <c r="M199" s="30"/>
      <c r="N199" s="44"/>
      <c r="O199" s="27"/>
    </row>
    <row r="200" spans="2:15" x14ac:dyDescent="0.2">
      <c r="B200" t="s">
        <v>153</v>
      </c>
      <c r="C200" t="s">
        <v>15</v>
      </c>
      <c r="D200" t="s">
        <v>18</v>
      </c>
      <c r="E200" s="47" t="s">
        <v>476</v>
      </c>
      <c r="F200" s="27">
        <v>0</v>
      </c>
      <c r="G200" s="27">
        <v>3</v>
      </c>
      <c r="H200" s="27">
        <v>1.5</v>
      </c>
      <c r="I200" s="27">
        <v>5.8000000000000007</v>
      </c>
      <c r="J200" s="27" t="s">
        <v>255</v>
      </c>
      <c r="K200" s="51" t="s">
        <v>274</v>
      </c>
      <c r="L200" s="27">
        <v>0.27700000000000002</v>
      </c>
      <c r="M200" s="30"/>
      <c r="N200" s="44"/>
      <c r="O200" s="27"/>
    </row>
    <row r="201" spans="2:15" x14ac:dyDescent="0.2">
      <c r="B201" t="s">
        <v>153</v>
      </c>
      <c r="C201" t="s">
        <v>3</v>
      </c>
      <c r="D201" t="s">
        <v>7</v>
      </c>
      <c r="E201" s="47" t="s">
        <v>477</v>
      </c>
      <c r="F201" s="27">
        <v>0</v>
      </c>
      <c r="G201" s="27">
        <v>1</v>
      </c>
      <c r="H201" s="27">
        <v>0.5</v>
      </c>
      <c r="I201" s="27">
        <v>4.4000000000000004</v>
      </c>
      <c r="J201" s="27" t="s">
        <v>256</v>
      </c>
      <c r="K201" s="51" t="s">
        <v>274</v>
      </c>
      <c r="L201" s="27">
        <v>0.17</v>
      </c>
      <c r="M201" s="30"/>
      <c r="N201" s="44"/>
      <c r="O201" s="27"/>
    </row>
    <row r="202" spans="2:15" x14ac:dyDescent="0.2">
      <c r="B202" t="s">
        <v>153</v>
      </c>
      <c r="C202" t="s">
        <v>3</v>
      </c>
      <c r="D202" t="s">
        <v>42</v>
      </c>
      <c r="E202" s="47" t="s">
        <v>478</v>
      </c>
      <c r="F202" s="27">
        <v>0</v>
      </c>
      <c r="G202" s="27">
        <v>0</v>
      </c>
      <c r="H202" s="27">
        <v>0</v>
      </c>
      <c r="I202" s="27">
        <v>3.4000000000000004</v>
      </c>
      <c r="J202" s="27" t="s">
        <v>256</v>
      </c>
      <c r="K202" s="51" t="s">
        <v>275</v>
      </c>
      <c r="L202" s="27">
        <v>0.124</v>
      </c>
      <c r="M202" s="30"/>
      <c r="N202" s="44"/>
      <c r="O202" s="27"/>
    </row>
    <row r="203" spans="2:15" x14ac:dyDescent="0.2">
      <c r="B203" t="s">
        <v>153</v>
      </c>
      <c r="C203" t="s">
        <v>10</v>
      </c>
      <c r="D203" t="s">
        <v>42</v>
      </c>
      <c r="E203" s="47" t="s">
        <v>479</v>
      </c>
      <c r="F203" s="27">
        <v>10</v>
      </c>
      <c r="G203" s="27">
        <v>9</v>
      </c>
      <c r="H203" s="27">
        <v>14.5</v>
      </c>
      <c r="I203" s="27">
        <v>14.200000000000001</v>
      </c>
      <c r="J203" s="27" t="s">
        <v>252</v>
      </c>
      <c r="K203" s="51" t="s">
        <v>275</v>
      </c>
      <c r="L203" s="27">
        <v>0.85199999999999998</v>
      </c>
      <c r="M203" s="30"/>
      <c r="N203" s="44"/>
      <c r="O203" s="27"/>
    </row>
    <row r="204" spans="2:15" x14ac:dyDescent="0.2">
      <c r="B204" t="s">
        <v>153</v>
      </c>
      <c r="C204" t="s">
        <v>10</v>
      </c>
      <c r="D204" t="s">
        <v>12</v>
      </c>
      <c r="E204" s="47" t="s">
        <v>480</v>
      </c>
      <c r="F204" s="27">
        <v>11</v>
      </c>
      <c r="G204" s="27">
        <v>8</v>
      </c>
      <c r="H204" s="27">
        <v>15</v>
      </c>
      <c r="I204" s="27">
        <v>14</v>
      </c>
      <c r="J204" s="27" t="s">
        <v>252</v>
      </c>
      <c r="K204" s="51" t="s">
        <v>268</v>
      </c>
      <c r="L204" s="27">
        <v>0.82899999999999996</v>
      </c>
      <c r="M204" s="30"/>
      <c r="N204" s="44"/>
      <c r="O204" s="27"/>
    </row>
    <row r="205" spans="2:15" x14ac:dyDescent="0.2">
      <c r="B205" t="s">
        <v>153</v>
      </c>
      <c r="C205" t="s">
        <v>10</v>
      </c>
      <c r="D205" t="s">
        <v>230</v>
      </c>
      <c r="E205" s="47" t="s">
        <v>481</v>
      </c>
      <c r="F205" s="27">
        <v>1</v>
      </c>
      <c r="G205" s="27">
        <v>7</v>
      </c>
      <c r="H205" s="27">
        <v>4.5</v>
      </c>
      <c r="I205" s="27">
        <v>5.6</v>
      </c>
      <c r="J205" s="27" t="s">
        <v>255</v>
      </c>
      <c r="K205" s="51" t="s">
        <v>41</v>
      </c>
      <c r="L205" s="27">
        <v>0.254</v>
      </c>
      <c r="M205" s="30"/>
      <c r="N205" s="44"/>
      <c r="O205" s="27"/>
    </row>
    <row r="206" spans="2:15" x14ac:dyDescent="0.2">
      <c r="B206" t="s">
        <v>153</v>
      </c>
      <c r="C206" t="s">
        <v>10</v>
      </c>
      <c r="D206" t="s">
        <v>173</v>
      </c>
      <c r="E206" s="47" t="s">
        <v>482</v>
      </c>
      <c r="F206" s="27">
        <v>2</v>
      </c>
      <c r="G206" s="27">
        <v>1</v>
      </c>
      <c r="H206" s="27">
        <v>2.5</v>
      </c>
      <c r="I206" s="27">
        <v>4.5999999999999996</v>
      </c>
      <c r="J206" s="27" t="s">
        <v>256</v>
      </c>
      <c r="K206" s="51" t="s">
        <v>271</v>
      </c>
      <c r="L206" s="27">
        <v>0.18099999999999999</v>
      </c>
      <c r="M206" s="30"/>
      <c r="N206" s="44"/>
      <c r="O206" s="27"/>
    </row>
    <row r="207" spans="2:15" x14ac:dyDescent="0.2">
      <c r="B207" t="s">
        <v>150</v>
      </c>
      <c r="C207" t="s">
        <v>15</v>
      </c>
      <c r="D207" t="s">
        <v>17</v>
      </c>
      <c r="E207" s="47" t="s">
        <v>483</v>
      </c>
      <c r="F207" s="27">
        <v>8</v>
      </c>
      <c r="G207" s="27">
        <v>8</v>
      </c>
      <c r="H207" s="27">
        <v>12</v>
      </c>
      <c r="I207" s="27">
        <v>11.000000000000002</v>
      </c>
      <c r="J207" s="27" t="s">
        <v>254</v>
      </c>
      <c r="K207" s="51" t="s">
        <v>270</v>
      </c>
      <c r="L207" s="27">
        <v>0.55700000000000005</v>
      </c>
      <c r="M207" s="30"/>
      <c r="N207" s="44"/>
      <c r="O207" s="27"/>
    </row>
    <row r="208" spans="2:15" x14ac:dyDescent="0.2">
      <c r="B208" t="s">
        <v>150</v>
      </c>
      <c r="C208" t="s">
        <v>15</v>
      </c>
      <c r="D208" t="s">
        <v>19</v>
      </c>
      <c r="E208" s="47" t="s">
        <v>484</v>
      </c>
      <c r="F208" s="27">
        <v>5</v>
      </c>
      <c r="G208" s="27">
        <v>8</v>
      </c>
      <c r="H208" s="27">
        <v>9</v>
      </c>
      <c r="I208" s="27">
        <v>9.4</v>
      </c>
      <c r="J208" s="27" t="s">
        <v>254</v>
      </c>
      <c r="K208" s="51" t="s">
        <v>275</v>
      </c>
      <c r="L208" s="27">
        <v>0.46</v>
      </c>
      <c r="M208" s="30"/>
      <c r="N208" s="44"/>
      <c r="O208" s="27"/>
    </row>
    <row r="209" spans="2:15" x14ac:dyDescent="0.2">
      <c r="B209" t="s">
        <v>150</v>
      </c>
      <c r="C209" t="s">
        <v>15</v>
      </c>
      <c r="D209" t="s">
        <v>238</v>
      </c>
      <c r="E209" s="47" t="s">
        <v>485</v>
      </c>
      <c r="F209" s="27">
        <v>2</v>
      </c>
      <c r="G209" s="27">
        <v>4</v>
      </c>
      <c r="H209" s="27">
        <v>4</v>
      </c>
      <c r="I209" s="27">
        <v>5.6000000000000005</v>
      </c>
      <c r="J209" s="27" t="s">
        <v>255</v>
      </c>
      <c r="K209" s="51" t="s">
        <v>107</v>
      </c>
      <c r="L209" s="27">
        <v>0.26500000000000001</v>
      </c>
      <c r="M209" s="30"/>
      <c r="N209" s="44"/>
      <c r="O209" s="27"/>
    </row>
    <row r="210" spans="2:15" x14ac:dyDescent="0.2">
      <c r="B210" t="s">
        <v>150</v>
      </c>
      <c r="C210" t="s">
        <v>15</v>
      </c>
      <c r="D210" t="s">
        <v>232</v>
      </c>
      <c r="E210" s="47" t="s">
        <v>486</v>
      </c>
      <c r="F210" s="27">
        <v>4</v>
      </c>
      <c r="G210" s="27">
        <v>1</v>
      </c>
      <c r="H210" s="27">
        <v>4.5</v>
      </c>
      <c r="I210" s="27">
        <v>6.2</v>
      </c>
      <c r="J210" s="27" t="s">
        <v>255</v>
      </c>
      <c r="K210" s="51" t="s">
        <v>273</v>
      </c>
      <c r="L210" s="27">
        <v>0.29599999999999999</v>
      </c>
      <c r="M210" s="30"/>
      <c r="N210" s="44"/>
      <c r="O210" s="27"/>
    </row>
    <row r="211" spans="2:15" x14ac:dyDescent="0.2">
      <c r="B211" t="s">
        <v>150</v>
      </c>
      <c r="C211" t="s">
        <v>15</v>
      </c>
      <c r="D211" t="s">
        <v>18</v>
      </c>
      <c r="E211" s="47" t="s">
        <v>487</v>
      </c>
      <c r="F211" s="27">
        <v>0</v>
      </c>
      <c r="G211" s="27">
        <v>0</v>
      </c>
      <c r="H211" s="27">
        <v>0</v>
      </c>
      <c r="I211" s="27">
        <v>1.6</v>
      </c>
      <c r="J211" s="27" t="s">
        <v>256</v>
      </c>
      <c r="K211" s="51" t="s">
        <v>274</v>
      </c>
      <c r="L211" s="27">
        <v>1.7999999999999999E-2</v>
      </c>
      <c r="M211" s="30"/>
      <c r="N211" s="44"/>
      <c r="O211" s="27"/>
    </row>
    <row r="212" spans="2:15" x14ac:dyDescent="0.2">
      <c r="B212" t="s">
        <v>150</v>
      </c>
      <c r="C212" t="s">
        <v>3</v>
      </c>
      <c r="D212" t="s">
        <v>39</v>
      </c>
      <c r="E212" s="47" t="s">
        <v>488</v>
      </c>
      <c r="F212" s="27">
        <v>7</v>
      </c>
      <c r="G212" s="27">
        <v>9</v>
      </c>
      <c r="H212" s="27">
        <v>11.5</v>
      </c>
      <c r="I212" s="27">
        <v>13.000000000000002</v>
      </c>
      <c r="J212" s="27" t="s">
        <v>253</v>
      </c>
      <c r="K212" s="51" t="s">
        <v>269</v>
      </c>
      <c r="L212" s="27">
        <v>0.73899999999999999</v>
      </c>
      <c r="M212" s="30"/>
      <c r="N212" s="44"/>
      <c r="O212" s="27"/>
    </row>
    <row r="213" spans="2:15" x14ac:dyDescent="0.2">
      <c r="B213" t="s">
        <v>150</v>
      </c>
      <c r="C213" t="s">
        <v>3</v>
      </c>
      <c r="D213" t="s">
        <v>5</v>
      </c>
      <c r="E213" s="47" t="s">
        <v>489</v>
      </c>
      <c r="F213" s="27">
        <v>3</v>
      </c>
      <c r="G213" s="27">
        <v>11</v>
      </c>
      <c r="H213" s="27">
        <v>8.5</v>
      </c>
      <c r="I213" s="27">
        <v>8.4</v>
      </c>
      <c r="J213" s="27" t="s">
        <v>254</v>
      </c>
      <c r="K213" s="51" t="s">
        <v>269</v>
      </c>
      <c r="L213" s="27">
        <v>0.40600000000000003</v>
      </c>
      <c r="M213" s="30"/>
      <c r="N213" s="44"/>
      <c r="O213" s="27"/>
    </row>
    <row r="214" spans="2:15" x14ac:dyDescent="0.2">
      <c r="B214" t="s">
        <v>150</v>
      </c>
      <c r="C214" t="s">
        <v>3</v>
      </c>
      <c r="D214" t="s">
        <v>40</v>
      </c>
      <c r="E214" s="47" t="s">
        <v>490</v>
      </c>
      <c r="F214" s="27">
        <v>11</v>
      </c>
      <c r="G214" s="27">
        <v>3</v>
      </c>
      <c r="H214" s="27">
        <v>12.5</v>
      </c>
      <c r="I214" s="27">
        <v>11.6</v>
      </c>
      <c r="J214" s="27" t="s">
        <v>254</v>
      </c>
      <c r="K214" s="51" t="s">
        <v>268</v>
      </c>
      <c r="L214" s="27">
        <v>0.6</v>
      </c>
      <c r="M214" s="30"/>
      <c r="N214" s="44"/>
      <c r="O214" s="27"/>
    </row>
    <row r="215" spans="2:15" x14ac:dyDescent="0.2">
      <c r="B215" t="s">
        <v>150</v>
      </c>
      <c r="C215" t="s">
        <v>3</v>
      </c>
      <c r="D215" t="s">
        <v>61</v>
      </c>
      <c r="E215" s="47" t="s">
        <v>491</v>
      </c>
      <c r="F215" s="27">
        <v>4</v>
      </c>
      <c r="G215" s="27">
        <v>3</v>
      </c>
      <c r="H215" s="27">
        <v>5.5</v>
      </c>
      <c r="I215" s="27">
        <v>6.4</v>
      </c>
      <c r="J215" s="27" t="s">
        <v>255</v>
      </c>
      <c r="K215" s="51" t="s">
        <v>61</v>
      </c>
      <c r="L215" s="27">
        <v>0.308</v>
      </c>
      <c r="M215" s="30"/>
      <c r="N215" s="44"/>
      <c r="O215" s="27"/>
    </row>
    <row r="216" spans="2:15" x14ac:dyDescent="0.2">
      <c r="B216" t="s">
        <v>150</v>
      </c>
      <c r="C216" t="s">
        <v>15</v>
      </c>
      <c r="D216" t="s">
        <v>18</v>
      </c>
      <c r="E216" s="47" t="s">
        <v>492</v>
      </c>
      <c r="F216" s="27">
        <v>0</v>
      </c>
      <c r="G216" s="27">
        <v>3</v>
      </c>
      <c r="H216" s="27">
        <v>1.5</v>
      </c>
      <c r="I216" s="27">
        <v>3.4000000000000004</v>
      </c>
      <c r="J216" s="27" t="s">
        <v>256</v>
      </c>
      <c r="K216" s="51" t="s">
        <v>274</v>
      </c>
      <c r="L216" s="27">
        <v>0.124</v>
      </c>
      <c r="M216" s="30"/>
      <c r="N216" s="44"/>
      <c r="O216" s="27"/>
    </row>
    <row r="217" spans="2:15" x14ac:dyDescent="0.2">
      <c r="B217" t="s">
        <v>150</v>
      </c>
      <c r="C217" t="s">
        <v>10</v>
      </c>
      <c r="D217" t="s">
        <v>42</v>
      </c>
      <c r="E217" s="47" t="s">
        <v>493</v>
      </c>
      <c r="F217" s="27">
        <v>10</v>
      </c>
      <c r="G217" s="27">
        <v>9</v>
      </c>
      <c r="H217" s="27">
        <v>14.5</v>
      </c>
      <c r="I217" s="27">
        <v>13.000000000000002</v>
      </c>
      <c r="J217" s="27" t="s">
        <v>253</v>
      </c>
      <c r="K217" s="51" t="s">
        <v>275</v>
      </c>
      <c r="L217" s="27">
        <v>0.73899999999999999</v>
      </c>
      <c r="M217" s="30"/>
      <c r="N217" s="44"/>
      <c r="O217" s="27"/>
    </row>
    <row r="218" spans="2:15" x14ac:dyDescent="0.2">
      <c r="B218" t="s">
        <v>150</v>
      </c>
      <c r="C218" t="s">
        <v>10</v>
      </c>
      <c r="D218" t="s">
        <v>12</v>
      </c>
      <c r="E218" s="47" t="s">
        <v>494</v>
      </c>
      <c r="F218" s="27">
        <v>11</v>
      </c>
      <c r="G218" s="27">
        <v>8</v>
      </c>
      <c r="H218" s="27">
        <v>15</v>
      </c>
      <c r="I218" s="27">
        <v>13</v>
      </c>
      <c r="J218" s="27" t="s">
        <v>253</v>
      </c>
      <c r="K218" s="51" t="s">
        <v>268</v>
      </c>
      <c r="L218" s="27">
        <v>0.72399999999999998</v>
      </c>
      <c r="M218" s="30"/>
      <c r="N218" s="44"/>
      <c r="O218" s="27"/>
    </row>
    <row r="219" spans="2:15" x14ac:dyDescent="0.2">
      <c r="B219" t="s">
        <v>150</v>
      </c>
      <c r="C219" t="s">
        <v>10</v>
      </c>
      <c r="D219" t="s">
        <v>230</v>
      </c>
      <c r="E219" s="47" t="s">
        <v>495</v>
      </c>
      <c r="F219" s="27">
        <v>1</v>
      </c>
      <c r="G219" s="27">
        <v>7</v>
      </c>
      <c r="H219" s="27">
        <v>4.5</v>
      </c>
      <c r="I219" s="27">
        <v>4.4000000000000004</v>
      </c>
      <c r="J219" s="27" t="s">
        <v>256</v>
      </c>
      <c r="K219" s="51" t="s">
        <v>41</v>
      </c>
      <c r="L219" s="27">
        <v>0.17</v>
      </c>
      <c r="M219" s="30"/>
      <c r="N219" s="44"/>
      <c r="O219" s="27"/>
    </row>
    <row r="220" spans="2:15" x14ac:dyDescent="0.2">
      <c r="B220" t="s">
        <v>150</v>
      </c>
      <c r="C220" t="s">
        <v>10</v>
      </c>
      <c r="D220" t="s">
        <v>234</v>
      </c>
      <c r="E220" s="47" t="s">
        <v>496</v>
      </c>
      <c r="F220" s="27">
        <v>2</v>
      </c>
      <c r="G220" s="27">
        <v>4</v>
      </c>
      <c r="H220" s="27">
        <v>4</v>
      </c>
      <c r="I220" s="27">
        <v>4.6000000000000005</v>
      </c>
      <c r="J220" s="27" t="s">
        <v>256</v>
      </c>
      <c r="K220" s="51" t="s">
        <v>272</v>
      </c>
      <c r="L220" s="27">
        <v>0.19500000000000001</v>
      </c>
      <c r="M220" s="30"/>
      <c r="N220" s="44"/>
      <c r="O220" s="27"/>
    </row>
    <row r="221" spans="2:15" x14ac:dyDescent="0.2">
      <c r="B221" t="s">
        <v>150</v>
      </c>
      <c r="C221" t="s">
        <v>10</v>
      </c>
      <c r="D221" t="s">
        <v>173</v>
      </c>
      <c r="E221" s="47" t="s">
        <v>497</v>
      </c>
      <c r="F221" s="27">
        <v>2</v>
      </c>
      <c r="G221" s="27">
        <v>1</v>
      </c>
      <c r="H221" s="27">
        <v>2.5</v>
      </c>
      <c r="I221" s="27">
        <v>3</v>
      </c>
      <c r="J221" s="27" t="s">
        <v>256</v>
      </c>
      <c r="K221" s="51" t="s">
        <v>271</v>
      </c>
      <c r="L221" s="27">
        <v>9.6000000000000002E-2</v>
      </c>
      <c r="M221" s="30"/>
      <c r="N221" s="44"/>
      <c r="O221" s="27"/>
    </row>
    <row r="222" spans="2:15" x14ac:dyDescent="0.2">
      <c r="B222" t="s">
        <v>101</v>
      </c>
      <c r="C222" t="s">
        <v>15</v>
      </c>
      <c r="D222" t="s">
        <v>17</v>
      </c>
      <c r="E222" s="47" t="s">
        <v>498</v>
      </c>
      <c r="F222" s="27">
        <v>8</v>
      </c>
      <c r="G222" s="27">
        <v>8</v>
      </c>
      <c r="H222" s="27">
        <v>12</v>
      </c>
      <c r="I222" s="27">
        <v>15.000000000000002</v>
      </c>
      <c r="J222" s="27" t="s">
        <v>252</v>
      </c>
      <c r="K222" s="51" t="s">
        <v>270</v>
      </c>
      <c r="L222" s="27">
        <v>0.92900000000000005</v>
      </c>
      <c r="M222" s="30"/>
      <c r="N222" s="44"/>
      <c r="O222" s="27"/>
    </row>
    <row r="223" spans="2:15" x14ac:dyDescent="0.2">
      <c r="B223" t="s">
        <v>101</v>
      </c>
      <c r="C223" t="s">
        <v>15</v>
      </c>
      <c r="D223" t="s">
        <v>19</v>
      </c>
      <c r="E223" s="47" t="s">
        <v>499</v>
      </c>
      <c r="F223" s="27">
        <v>5</v>
      </c>
      <c r="G223" s="27">
        <v>8</v>
      </c>
      <c r="H223" s="27">
        <v>9</v>
      </c>
      <c r="I223" s="27">
        <v>9.4</v>
      </c>
      <c r="J223" s="27" t="s">
        <v>254</v>
      </c>
      <c r="K223" s="51" t="s">
        <v>275</v>
      </c>
      <c r="L223" s="27">
        <v>0.46</v>
      </c>
      <c r="M223" s="30"/>
      <c r="N223" s="44"/>
      <c r="O223" s="27"/>
    </row>
    <row r="224" spans="2:15" x14ac:dyDescent="0.2">
      <c r="B224" t="s">
        <v>101</v>
      </c>
      <c r="C224" t="s">
        <v>15</v>
      </c>
      <c r="D224" t="s">
        <v>16</v>
      </c>
      <c r="E224" s="47" t="s">
        <v>500</v>
      </c>
      <c r="F224" s="27">
        <v>8</v>
      </c>
      <c r="G224" s="27">
        <v>4</v>
      </c>
      <c r="H224" s="27">
        <v>10</v>
      </c>
      <c r="I224" s="27">
        <v>13.2</v>
      </c>
      <c r="J224" s="27" t="s">
        <v>253</v>
      </c>
      <c r="K224" s="51" t="s">
        <v>270</v>
      </c>
      <c r="L224" s="27">
        <v>0.76500000000000001</v>
      </c>
      <c r="M224" s="30"/>
      <c r="N224" s="44"/>
      <c r="O224" s="27"/>
    </row>
    <row r="225" spans="2:15" x14ac:dyDescent="0.2">
      <c r="B225" t="s">
        <v>101</v>
      </c>
      <c r="C225" t="s">
        <v>15</v>
      </c>
      <c r="D225" t="s">
        <v>238</v>
      </c>
      <c r="E225" s="47" t="s">
        <v>501</v>
      </c>
      <c r="F225" s="27">
        <v>2</v>
      </c>
      <c r="G225" s="27">
        <v>4</v>
      </c>
      <c r="H225" s="27">
        <v>4</v>
      </c>
      <c r="I225" s="27">
        <v>7</v>
      </c>
      <c r="J225" s="27" t="s">
        <v>255</v>
      </c>
      <c r="K225" s="51" t="s">
        <v>107</v>
      </c>
      <c r="L225" s="27">
        <v>0.35499999999999998</v>
      </c>
      <c r="M225" s="30"/>
      <c r="N225" s="44"/>
      <c r="O225" s="27"/>
    </row>
    <row r="226" spans="2:15" x14ac:dyDescent="0.2">
      <c r="B226" t="s">
        <v>101</v>
      </c>
      <c r="C226" t="s">
        <v>15</v>
      </c>
      <c r="D226" t="s">
        <v>241</v>
      </c>
      <c r="E226" s="47" t="s">
        <v>502</v>
      </c>
      <c r="F226" s="27">
        <v>3</v>
      </c>
      <c r="G226" s="27">
        <v>0</v>
      </c>
      <c r="H226" s="27">
        <v>3</v>
      </c>
      <c r="I226" s="27">
        <v>9.2000000000000011</v>
      </c>
      <c r="J226" s="27" t="s">
        <v>254</v>
      </c>
      <c r="K226" s="51" t="s">
        <v>205</v>
      </c>
      <c r="L226" s="27">
        <v>0.45200000000000001</v>
      </c>
      <c r="M226" s="30"/>
      <c r="N226" s="44"/>
      <c r="O226" s="27"/>
    </row>
    <row r="227" spans="2:15" x14ac:dyDescent="0.2">
      <c r="B227" t="s">
        <v>101</v>
      </c>
      <c r="C227" t="s">
        <v>15</v>
      </c>
      <c r="D227" t="s">
        <v>242</v>
      </c>
      <c r="E227" s="47" t="s">
        <v>503</v>
      </c>
      <c r="F227" s="27">
        <v>0</v>
      </c>
      <c r="G227" s="27">
        <v>1</v>
      </c>
      <c r="H227" s="27">
        <v>0.5</v>
      </c>
      <c r="I227" s="27">
        <v>5.0000000000000009</v>
      </c>
      <c r="J227" s="27" t="s">
        <v>255</v>
      </c>
      <c r="K227" s="51" t="s">
        <v>205</v>
      </c>
      <c r="L227" s="27">
        <v>0.22700000000000001</v>
      </c>
      <c r="M227" s="30"/>
      <c r="N227" s="44"/>
      <c r="O227" s="27"/>
    </row>
    <row r="228" spans="2:15" x14ac:dyDescent="0.2">
      <c r="B228" t="s">
        <v>101</v>
      </c>
      <c r="C228" t="s">
        <v>15</v>
      </c>
      <c r="D228" t="s">
        <v>18</v>
      </c>
      <c r="E228" s="47" t="s">
        <v>504</v>
      </c>
      <c r="F228" s="27">
        <v>0</v>
      </c>
      <c r="G228" s="27">
        <v>0</v>
      </c>
      <c r="H228" s="27">
        <v>0</v>
      </c>
      <c r="I228" s="27">
        <v>3.4000000000000004</v>
      </c>
      <c r="J228" s="27" t="s">
        <v>256</v>
      </c>
      <c r="K228" s="51" t="s">
        <v>274</v>
      </c>
      <c r="L228" s="27">
        <v>0.124</v>
      </c>
      <c r="M228" s="30"/>
      <c r="N228" s="44"/>
      <c r="O228" s="27"/>
    </row>
    <row r="229" spans="2:15" x14ac:dyDescent="0.2">
      <c r="B229" t="s">
        <v>101</v>
      </c>
      <c r="C229" t="s">
        <v>3</v>
      </c>
      <c r="D229" t="s">
        <v>39</v>
      </c>
      <c r="E229" s="47" t="s">
        <v>505</v>
      </c>
      <c r="F229" s="27">
        <v>7</v>
      </c>
      <c r="G229" s="27">
        <v>9</v>
      </c>
      <c r="H229" s="27">
        <v>11.5</v>
      </c>
      <c r="I229" s="27">
        <v>16</v>
      </c>
      <c r="J229" s="27" t="s">
        <v>252</v>
      </c>
      <c r="K229" s="51" t="s">
        <v>269</v>
      </c>
      <c r="L229" s="27">
        <v>0.96199999999999997</v>
      </c>
      <c r="M229" s="30"/>
      <c r="N229" s="44"/>
      <c r="O229" s="27"/>
    </row>
    <row r="230" spans="2:15" x14ac:dyDescent="0.2">
      <c r="B230" t="s">
        <v>101</v>
      </c>
      <c r="C230" t="s">
        <v>3</v>
      </c>
      <c r="D230" t="s">
        <v>40</v>
      </c>
      <c r="E230" s="47" t="s">
        <v>506</v>
      </c>
      <c r="F230" s="27">
        <v>11</v>
      </c>
      <c r="G230" s="27">
        <v>3</v>
      </c>
      <c r="H230" s="27">
        <v>12.5</v>
      </c>
      <c r="I230" s="27">
        <v>14</v>
      </c>
      <c r="J230" s="27" t="s">
        <v>252</v>
      </c>
      <c r="K230" s="51" t="s">
        <v>268</v>
      </c>
      <c r="L230" s="27">
        <v>0.82899999999999996</v>
      </c>
      <c r="M230" s="30"/>
      <c r="N230" s="44"/>
      <c r="O230" s="27"/>
    </row>
    <row r="231" spans="2:15" x14ac:dyDescent="0.2">
      <c r="B231" t="s">
        <v>101</v>
      </c>
      <c r="C231" t="s">
        <v>3</v>
      </c>
      <c r="D231" t="s">
        <v>5</v>
      </c>
      <c r="E231" s="47" t="s">
        <v>507</v>
      </c>
      <c r="F231" s="27">
        <v>3</v>
      </c>
      <c r="G231" s="27">
        <v>11</v>
      </c>
      <c r="H231" s="27">
        <v>8.5</v>
      </c>
      <c r="I231" s="27">
        <v>9.2000000000000011</v>
      </c>
      <c r="J231" s="27" t="s">
        <v>254</v>
      </c>
      <c r="K231" s="51" t="s">
        <v>269</v>
      </c>
      <c r="L231" s="27">
        <v>0.45200000000000001</v>
      </c>
      <c r="M231" s="30"/>
      <c r="N231" s="44"/>
      <c r="O231" s="27"/>
    </row>
    <row r="232" spans="2:15" x14ac:dyDescent="0.2">
      <c r="B232" t="s">
        <v>101</v>
      </c>
      <c r="C232" t="s">
        <v>3</v>
      </c>
      <c r="D232" t="s">
        <v>228</v>
      </c>
      <c r="E232" s="47" t="s">
        <v>508</v>
      </c>
      <c r="F232" s="27">
        <v>10</v>
      </c>
      <c r="G232" s="27">
        <v>3</v>
      </c>
      <c r="H232" s="27">
        <v>11.5</v>
      </c>
      <c r="I232" s="27">
        <v>11.400000000000002</v>
      </c>
      <c r="J232" s="27" t="s">
        <v>254</v>
      </c>
      <c r="K232" s="51" t="s">
        <v>275</v>
      </c>
      <c r="L232" s="27">
        <v>0.59</v>
      </c>
      <c r="M232" s="30"/>
      <c r="N232" s="44"/>
      <c r="O232" s="27"/>
    </row>
    <row r="233" spans="2:15" x14ac:dyDescent="0.2">
      <c r="B233" t="s">
        <v>101</v>
      </c>
      <c r="C233" t="s">
        <v>3</v>
      </c>
      <c r="D233" t="s">
        <v>61</v>
      </c>
      <c r="E233" s="47" t="s">
        <v>509</v>
      </c>
      <c r="F233" s="27">
        <v>4</v>
      </c>
      <c r="G233" s="27">
        <v>3</v>
      </c>
      <c r="H233" s="27">
        <v>5.5</v>
      </c>
      <c r="I233" s="27">
        <v>6.4</v>
      </c>
      <c r="J233" s="27" t="s">
        <v>255</v>
      </c>
      <c r="K233" s="51" t="s">
        <v>61</v>
      </c>
      <c r="L233" s="27">
        <v>0.308</v>
      </c>
      <c r="M233" s="30"/>
      <c r="N233" s="44"/>
      <c r="O233" s="27"/>
    </row>
    <row r="234" spans="2:15" x14ac:dyDescent="0.2">
      <c r="B234" t="s">
        <v>101</v>
      </c>
      <c r="C234" t="s">
        <v>15</v>
      </c>
      <c r="D234" t="s">
        <v>18</v>
      </c>
      <c r="E234" s="47" t="s">
        <v>510</v>
      </c>
      <c r="F234" s="27">
        <v>0</v>
      </c>
      <c r="G234" s="27">
        <v>3</v>
      </c>
      <c r="H234" s="27">
        <v>1.5</v>
      </c>
      <c r="I234" s="27">
        <v>4.4000000000000004</v>
      </c>
      <c r="J234" s="27" t="s">
        <v>256</v>
      </c>
      <c r="K234" s="51" t="s">
        <v>274</v>
      </c>
      <c r="L234" s="27">
        <v>0.17</v>
      </c>
      <c r="M234" s="30"/>
      <c r="N234" s="44"/>
      <c r="O234" s="27"/>
    </row>
    <row r="235" spans="2:15" x14ac:dyDescent="0.2">
      <c r="B235" t="s">
        <v>101</v>
      </c>
      <c r="C235" t="s">
        <v>3</v>
      </c>
      <c r="D235" t="s">
        <v>229</v>
      </c>
      <c r="E235" s="47" t="s">
        <v>511</v>
      </c>
      <c r="F235" s="27">
        <v>0</v>
      </c>
      <c r="G235" s="27">
        <v>2</v>
      </c>
      <c r="H235" s="27">
        <v>1</v>
      </c>
      <c r="I235" s="27">
        <v>4.6000000000000005</v>
      </c>
      <c r="J235" s="27" t="s">
        <v>256</v>
      </c>
      <c r="K235" s="51" t="s">
        <v>41</v>
      </c>
      <c r="L235" s="27">
        <v>0.19500000000000001</v>
      </c>
      <c r="M235" s="30"/>
      <c r="N235" s="44"/>
      <c r="O235" s="27"/>
    </row>
    <row r="236" spans="2:15" x14ac:dyDescent="0.2">
      <c r="B236" t="s">
        <v>101</v>
      </c>
      <c r="C236" t="s">
        <v>3</v>
      </c>
      <c r="D236" t="s">
        <v>7</v>
      </c>
      <c r="E236" s="47" t="s">
        <v>512</v>
      </c>
      <c r="F236" s="27">
        <v>0</v>
      </c>
      <c r="G236" s="27">
        <v>1</v>
      </c>
      <c r="H236" s="27">
        <v>0.5</v>
      </c>
      <c r="I236" s="27">
        <v>4.6000000000000005</v>
      </c>
      <c r="J236" s="27" t="s">
        <v>256</v>
      </c>
      <c r="K236" s="51" t="s">
        <v>274</v>
      </c>
      <c r="L236" s="27">
        <v>0.19500000000000001</v>
      </c>
      <c r="M236" s="30"/>
      <c r="N236" s="44"/>
      <c r="O236" s="27"/>
    </row>
    <row r="237" spans="2:15" x14ac:dyDescent="0.2">
      <c r="B237" t="s">
        <v>101</v>
      </c>
      <c r="C237" t="s">
        <v>10</v>
      </c>
      <c r="D237" t="s">
        <v>231</v>
      </c>
      <c r="E237" s="47" t="s">
        <v>513</v>
      </c>
      <c r="F237" s="27">
        <v>9</v>
      </c>
      <c r="G237" s="27">
        <v>4</v>
      </c>
      <c r="H237" s="27">
        <v>11</v>
      </c>
      <c r="I237" s="27">
        <v>10.8</v>
      </c>
      <c r="J237" s="27" t="s">
        <v>254</v>
      </c>
      <c r="K237" s="51" t="s">
        <v>275</v>
      </c>
      <c r="L237" s="27">
        <v>0.53200000000000003</v>
      </c>
      <c r="M237" s="30"/>
      <c r="N237" s="44"/>
      <c r="O237" s="27"/>
    </row>
    <row r="238" spans="2:15" x14ac:dyDescent="0.2">
      <c r="B238" t="s">
        <v>101</v>
      </c>
      <c r="C238" t="s">
        <v>10</v>
      </c>
      <c r="D238" t="s">
        <v>12</v>
      </c>
      <c r="E238" s="47" t="s">
        <v>514</v>
      </c>
      <c r="F238" s="27">
        <v>11</v>
      </c>
      <c r="G238" s="27">
        <v>8</v>
      </c>
      <c r="H238" s="27">
        <v>15</v>
      </c>
      <c r="I238" s="27">
        <v>14.6</v>
      </c>
      <c r="J238" s="27" t="s">
        <v>252</v>
      </c>
      <c r="K238" s="51" t="s">
        <v>268</v>
      </c>
      <c r="L238" s="27">
        <v>0.88500000000000001</v>
      </c>
      <c r="M238" s="30"/>
      <c r="N238" s="44"/>
      <c r="O238" s="27"/>
    </row>
    <row r="239" spans="2:15" x14ac:dyDescent="0.2">
      <c r="B239" t="s">
        <v>101</v>
      </c>
      <c r="C239" t="s">
        <v>10</v>
      </c>
      <c r="D239" t="s">
        <v>42</v>
      </c>
      <c r="E239" s="47" t="s">
        <v>515</v>
      </c>
      <c r="F239" s="27">
        <v>10</v>
      </c>
      <c r="G239" s="27">
        <v>9</v>
      </c>
      <c r="H239" s="27">
        <v>14.5</v>
      </c>
      <c r="I239" s="27">
        <v>13.200000000000001</v>
      </c>
      <c r="J239" s="27" t="s">
        <v>253</v>
      </c>
      <c r="K239" s="51" t="s">
        <v>275</v>
      </c>
      <c r="L239" s="27">
        <v>0.77200000000000002</v>
      </c>
      <c r="M239" s="30"/>
      <c r="N239" s="44"/>
      <c r="O239" s="27"/>
    </row>
    <row r="240" spans="2:15" x14ac:dyDescent="0.2">
      <c r="B240" t="s">
        <v>101</v>
      </c>
      <c r="C240" t="s">
        <v>10</v>
      </c>
      <c r="D240" t="s">
        <v>230</v>
      </c>
      <c r="E240" s="47" t="s">
        <v>516</v>
      </c>
      <c r="F240" s="27">
        <v>1</v>
      </c>
      <c r="G240" s="27">
        <v>7</v>
      </c>
      <c r="H240" s="27">
        <v>4.5</v>
      </c>
      <c r="I240" s="27">
        <v>7.6</v>
      </c>
      <c r="J240" s="27" t="s">
        <v>255</v>
      </c>
      <c r="K240" s="51" t="s">
        <v>41</v>
      </c>
      <c r="L240" s="27">
        <v>0.38600000000000001</v>
      </c>
      <c r="M240" s="30"/>
      <c r="N240" s="44"/>
      <c r="O240" s="27"/>
    </row>
    <row r="241" spans="2:15" x14ac:dyDescent="0.2">
      <c r="B241" t="s">
        <v>101</v>
      </c>
      <c r="C241" t="s">
        <v>10</v>
      </c>
      <c r="D241" t="s">
        <v>234</v>
      </c>
      <c r="E241" s="47" t="s">
        <v>517</v>
      </c>
      <c r="F241" s="27">
        <v>2</v>
      </c>
      <c r="G241" s="27">
        <v>4</v>
      </c>
      <c r="H241" s="27">
        <v>4</v>
      </c>
      <c r="I241" s="27">
        <v>6.2</v>
      </c>
      <c r="J241" s="27" t="s">
        <v>255</v>
      </c>
      <c r="K241" s="51" t="s">
        <v>272</v>
      </c>
      <c r="L241" s="27">
        <v>0.29599999999999999</v>
      </c>
      <c r="M241" s="30"/>
      <c r="N241" s="44"/>
      <c r="O241" s="27"/>
    </row>
    <row r="242" spans="2:15" x14ac:dyDescent="0.2">
      <c r="B242" t="s">
        <v>101</v>
      </c>
      <c r="C242" t="s">
        <v>10</v>
      </c>
      <c r="D242" t="s">
        <v>173</v>
      </c>
      <c r="E242" s="47" t="s">
        <v>518</v>
      </c>
      <c r="F242" s="27">
        <v>2</v>
      </c>
      <c r="G242" s="27">
        <v>1</v>
      </c>
      <c r="H242" s="27">
        <v>2.5</v>
      </c>
      <c r="I242" s="27">
        <v>4</v>
      </c>
      <c r="J242" s="27" t="s">
        <v>256</v>
      </c>
      <c r="K242" s="51" t="s">
        <v>271</v>
      </c>
      <c r="L242" s="27">
        <v>0.157</v>
      </c>
      <c r="M242" s="30"/>
      <c r="N242" s="44"/>
      <c r="O242" s="27"/>
    </row>
    <row r="243" spans="2:15" x14ac:dyDescent="0.2">
      <c r="B243" t="s">
        <v>101</v>
      </c>
      <c r="C243" t="s">
        <v>10</v>
      </c>
      <c r="D243" t="s">
        <v>7</v>
      </c>
      <c r="E243" s="47" t="s">
        <v>519</v>
      </c>
      <c r="F243" s="27">
        <v>0</v>
      </c>
      <c r="G243" s="27">
        <v>1</v>
      </c>
      <c r="H243" s="27">
        <v>0.5</v>
      </c>
      <c r="I243" s="27">
        <v>4.2</v>
      </c>
      <c r="J243" s="27" t="s">
        <v>256</v>
      </c>
      <c r="K243" s="51" t="s">
        <v>274</v>
      </c>
      <c r="L243" s="27">
        <v>0.16700000000000001</v>
      </c>
      <c r="M243" s="30"/>
      <c r="N243" s="44"/>
      <c r="O243" s="27"/>
    </row>
    <row r="244" spans="2:15" x14ac:dyDescent="0.2">
      <c r="B244" t="s">
        <v>101</v>
      </c>
      <c r="C244" t="s">
        <v>3</v>
      </c>
      <c r="D244" t="s">
        <v>5</v>
      </c>
      <c r="E244" s="47" t="s">
        <v>520</v>
      </c>
      <c r="F244" s="27">
        <v>0</v>
      </c>
      <c r="G244" s="27">
        <v>0</v>
      </c>
      <c r="H244" s="27">
        <v>0</v>
      </c>
      <c r="I244" s="27">
        <v>3.2</v>
      </c>
      <c r="J244" s="27" t="s">
        <v>256</v>
      </c>
      <c r="K244" s="51" t="s">
        <v>269</v>
      </c>
      <c r="L244" s="27">
        <v>0.108</v>
      </c>
      <c r="M244" s="30"/>
      <c r="N244" s="44"/>
      <c r="O244" s="27"/>
    </row>
    <row r="245" spans="2:15" x14ac:dyDescent="0.2">
      <c r="B245" t="s">
        <v>49</v>
      </c>
      <c r="C245" t="s">
        <v>15</v>
      </c>
      <c r="D245" t="s">
        <v>16</v>
      </c>
      <c r="E245" s="47" t="s">
        <v>521</v>
      </c>
      <c r="F245" s="27">
        <v>8</v>
      </c>
      <c r="G245" s="27">
        <v>4</v>
      </c>
      <c r="H245" s="27">
        <v>10</v>
      </c>
      <c r="I245" s="27">
        <v>11.2</v>
      </c>
      <c r="J245" s="27" t="s">
        <v>254</v>
      </c>
      <c r="K245" s="51" t="s">
        <v>270</v>
      </c>
      <c r="L245" s="27">
        <v>0.56299999999999994</v>
      </c>
      <c r="M245" s="30"/>
      <c r="N245" s="44"/>
      <c r="O245" s="27"/>
    </row>
    <row r="246" spans="2:15" x14ac:dyDescent="0.2">
      <c r="B246" t="s">
        <v>49</v>
      </c>
      <c r="C246" t="s">
        <v>15</v>
      </c>
      <c r="D246" t="s">
        <v>17</v>
      </c>
      <c r="E246" s="47" t="s">
        <v>522</v>
      </c>
      <c r="F246" s="27">
        <v>8</v>
      </c>
      <c r="G246" s="27">
        <v>8</v>
      </c>
      <c r="H246" s="27">
        <v>12</v>
      </c>
      <c r="I246" s="27">
        <v>13.200000000000001</v>
      </c>
      <c r="J246" s="27" t="s">
        <v>253</v>
      </c>
      <c r="K246" s="51" t="s">
        <v>270</v>
      </c>
      <c r="L246" s="27">
        <v>0.77200000000000002</v>
      </c>
      <c r="M246" s="30"/>
      <c r="N246" s="44"/>
      <c r="O246" s="27"/>
    </row>
    <row r="247" spans="2:15" x14ac:dyDescent="0.2">
      <c r="B247" t="s">
        <v>49</v>
      </c>
      <c r="C247" t="s">
        <v>15</v>
      </c>
      <c r="D247" t="s">
        <v>19</v>
      </c>
      <c r="E247" s="47" t="s">
        <v>523</v>
      </c>
      <c r="F247" s="27">
        <v>5</v>
      </c>
      <c r="G247" s="27">
        <v>8</v>
      </c>
      <c r="H247" s="27">
        <v>9</v>
      </c>
      <c r="I247" s="27">
        <v>9.1999999999999993</v>
      </c>
      <c r="J247" s="27" t="s">
        <v>254</v>
      </c>
      <c r="K247" s="51" t="s">
        <v>275</v>
      </c>
      <c r="L247" s="27">
        <v>0.44700000000000001</v>
      </c>
      <c r="M247" s="30"/>
      <c r="N247" s="44"/>
      <c r="O247" s="27"/>
    </row>
    <row r="248" spans="2:15" x14ac:dyDescent="0.2">
      <c r="B248" t="s">
        <v>49</v>
      </c>
      <c r="C248" t="s">
        <v>15</v>
      </c>
      <c r="D248" t="s">
        <v>241</v>
      </c>
      <c r="E248" s="47" t="s">
        <v>524</v>
      </c>
      <c r="F248" s="27">
        <v>3</v>
      </c>
      <c r="G248" s="27">
        <v>0</v>
      </c>
      <c r="H248" s="27">
        <v>3</v>
      </c>
      <c r="I248" s="27">
        <v>6.8000000000000007</v>
      </c>
      <c r="J248" s="27" t="s">
        <v>255</v>
      </c>
      <c r="K248" s="51" t="s">
        <v>205</v>
      </c>
      <c r="L248" s="27">
        <v>0.33700000000000002</v>
      </c>
      <c r="M248" s="30"/>
      <c r="N248" s="44"/>
      <c r="O248" s="27"/>
    </row>
    <row r="249" spans="2:15" x14ac:dyDescent="0.2">
      <c r="B249" t="s">
        <v>49</v>
      </c>
      <c r="C249" t="s">
        <v>3</v>
      </c>
      <c r="D249" t="s">
        <v>39</v>
      </c>
      <c r="E249" s="47" t="s">
        <v>525</v>
      </c>
      <c r="F249" s="27">
        <v>7</v>
      </c>
      <c r="G249" s="27">
        <v>9</v>
      </c>
      <c r="H249" s="27">
        <v>11.5</v>
      </c>
      <c r="I249" s="27">
        <v>12.400000000000002</v>
      </c>
      <c r="J249" s="27" t="s">
        <v>253</v>
      </c>
      <c r="K249" s="51" t="s">
        <v>269</v>
      </c>
      <c r="L249" s="27">
        <v>0.67</v>
      </c>
      <c r="M249" s="30"/>
      <c r="N249" s="44"/>
      <c r="O249" s="27"/>
    </row>
    <row r="250" spans="2:15" x14ac:dyDescent="0.2">
      <c r="B250" t="s">
        <v>49</v>
      </c>
      <c r="C250" t="s">
        <v>3</v>
      </c>
      <c r="D250" t="s">
        <v>40</v>
      </c>
      <c r="E250" s="47" t="s">
        <v>526</v>
      </c>
      <c r="F250" s="27">
        <v>11</v>
      </c>
      <c r="G250" s="27">
        <v>3</v>
      </c>
      <c r="H250" s="27">
        <v>12.5</v>
      </c>
      <c r="I250" s="27">
        <v>14.4</v>
      </c>
      <c r="J250" s="27" t="s">
        <v>252</v>
      </c>
      <c r="K250" s="51" t="s">
        <v>268</v>
      </c>
      <c r="L250" s="27">
        <v>0.86499999999999999</v>
      </c>
      <c r="M250" s="30"/>
      <c r="N250" s="44"/>
      <c r="O250" s="27"/>
    </row>
    <row r="251" spans="2:15" x14ac:dyDescent="0.2">
      <c r="B251" t="s">
        <v>49</v>
      </c>
      <c r="C251" t="s">
        <v>3</v>
      </c>
      <c r="D251" t="s">
        <v>5</v>
      </c>
      <c r="E251" s="47" t="s">
        <v>527</v>
      </c>
      <c r="F251" s="27">
        <v>3</v>
      </c>
      <c r="G251" s="27">
        <v>11</v>
      </c>
      <c r="H251" s="27">
        <v>8.5</v>
      </c>
      <c r="I251" s="27">
        <v>9</v>
      </c>
      <c r="J251" s="27" t="s">
        <v>254</v>
      </c>
      <c r="K251" s="51" t="s">
        <v>269</v>
      </c>
      <c r="L251" s="27">
        <v>0.442</v>
      </c>
      <c r="M251" s="30"/>
      <c r="N251" s="44"/>
      <c r="O251" s="27"/>
    </row>
    <row r="252" spans="2:15" x14ac:dyDescent="0.2">
      <c r="B252" t="s">
        <v>49</v>
      </c>
      <c r="C252" t="s">
        <v>3</v>
      </c>
      <c r="D252" t="s">
        <v>228</v>
      </c>
      <c r="E252" s="47" t="s">
        <v>528</v>
      </c>
      <c r="F252" s="27">
        <v>10</v>
      </c>
      <c r="G252" s="27">
        <v>3</v>
      </c>
      <c r="H252" s="27">
        <v>11.5</v>
      </c>
      <c r="I252" s="27">
        <v>11.000000000000002</v>
      </c>
      <c r="J252" s="27" t="s">
        <v>254</v>
      </c>
      <c r="K252" s="51" t="s">
        <v>275</v>
      </c>
      <c r="L252" s="27">
        <v>0.55700000000000005</v>
      </c>
      <c r="M252" s="30"/>
      <c r="N252" s="44"/>
      <c r="O252" s="27"/>
    </row>
    <row r="253" spans="2:15" x14ac:dyDescent="0.2">
      <c r="B253" t="s">
        <v>49</v>
      </c>
      <c r="C253" t="s">
        <v>3</v>
      </c>
      <c r="D253" t="s">
        <v>61</v>
      </c>
      <c r="E253" s="47" t="s">
        <v>529</v>
      </c>
      <c r="F253" s="27">
        <v>4</v>
      </c>
      <c r="G253" s="27">
        <v>3</v>
      </c>
      <c r="H253" s="27">
        <v>5.5</v>
      </c>
      <c r="I253" s="27">
        <v>7.4</v>
      </c>
      <c r="J253" s="27" t="s">
        <v>255</v>
      </c>
      <c r="K253" s="51" t="s">
        <v>61</v>
      </c>
      <c r="L253" s="27">
        <v>0.373</v>
      </c>
      <c r="M253" s="30"/>
      <c r="N253" s="44"/>
      <c r="O253" s="27"/>
    </row>
    <row r="254" spans="2:15" x14ac:dyDescent="0.2">
      <c r="B254" t="s">
        <v>49</v>
      </c>
      <c r="C254" t="s">
        <v>3</v>
      </c>
      <c r="D254" t="s">
        <v>7</v>
      </c>
      <c r="E254" s="47" t="s">
        <v>530</v>
      </c>
      <c r="F254" s="27">
        <v>0</v>
      </c>
      <c r="G254" s="27">
        <v>1</v>
      </c>
      <c r="H254" s="27">
        <v>0.5</v>
      </c>
      <c r="I254" s="27">
        <v>3.4</v>
      </c>
      <c r="J254" s="27" t="s">
        <v>256</v>
      </c>
      <c r="K254" s="51" t="s">
        <v>274</v>
      </c>
      <c r="L254" s="27">
        <v>0.121</v>
      </c>
      <c r="M254" s="30"/>
      <c r="N254" s="44"/>
      <c r="O254" s="27"/>
    </row>
    <row r="255" spans="2:15" x14ac:dyDescent="0.2">
      <c r="B255" t="s">
        <v>49</v>
      </c>
      <c r="C255" t="s">
        <v>10</v>
      </c>
      <c r="D255" t="s">
        <v>42</v>
      </c>
      <c r="E255" s="47" t="s">
        <v>531</v>
      </c>
      <c r="F255" s="27">
        <v>10</v>
      </c>
      <c r="G255" s="27">
        <v>9</v>
      </c>
      <c r="H255" s="27">
        <v>14.5</v>
      </c>
      <c r="I255" s="27">
        <v>12.8</v>
      </c>
      <c r="J255" s="27" t="s">
        <v>253</v>
      </c>
      <c r="K255" s="51" t="s">
        <v>275</v>
      </c>
      <c r="L255" s="27">
        <v>0.69299999999999995</v>
      </c>
      <c r="M255" s="30"/>
      <c r="N255" s="44"/>
      <c r="O255" s="27"/>
    </row>
    <row r="256" spans="2:15" x14ac:dyDescent="0.2">
      <c r="B256" t="s">
        <v>49</v>
      </c>
      <c r="C256" t="s">
        <v>10</v>
      </c>
      <c r="D256" t="s">
        <v>231</v>
      </c>
      <c r="E256" s="47" t="s">
        <v>532</v>
      </c>
      <c r="F256" s="27">
        <v>9</v>
      </c>
      <c r="G256" s="27">
        <v>4</v>
      </c>
      <c r="H256" s="27">
        <v>11</v>
      </c>
      <c r="I256" s="27">
        <v>12</v>
      </c>
      <c r="J256" s="27" t="s">
        <v>253</v>
      </c>
      <c r="K256" s="51" t="s">
        <v>275</v>
      </c>
      <c r="L256" s="27">
        <v>0.627</v>
      </c>
      <c r="M256" s="30"/>
      <c r="N256" s="44"/>
      <c r="O256" s="27"/>
    </row>
    <row r="257" spans="2:15" x14ac:dyDescent="0.2">
      <c r="B257" t="s">
        <v>49</v>
      </c>
      <c r="C257" t="s">
        <v>10</v>
      </c>
      <c r="D257" t="s">
        <v>230</v>
      </c>
      <c r="E257" s="47" t="s">
        <v>533</v>
      </c>
      <c r="F257" s="27">
        <v>1</v>
      </c>
      <c r="G257" s="27">
        <v>7</v>
      </c>
      <c r="H257" s="27">
        <v>4.5</v>
      </c>
      <c r="I257" s="27">
        <v>5.4</v>
      </c>
      <c r="J257" s="27" t="s">
        <v>255</v>
      </c>
      <c r="K257" s="51" t="s">
        <v>41</v>
      </c>
      <c r="L257" s="27">
        <v>0.24199999999999999</v>
      </c>
      <c r="M257" s="30"/>
      <c r="N257" s="44"/>
      <c r="O257" s="27"/>
    </row>
    <row r="258" spans="2:15" x14ac:dyDescent="0.2">
      <c r="B258" t="s">
        <v>102</v>
      </c>
      <c r="C258" t="s">
        <v>15</v>
      </c>
      <c r="D258" t="s">
        <v>17</v>
      </c>
      <c r="E258" s="47" t="s">
        <v>534</v>
      </c>
      <c r="F258" s="27">
        <v>8</v>
      </c>
      <c r="G258" s="27">
        <v>8</v>
      </c>
      <c r="H258" s="27">
        <v>12</v>
      </c>
      <c r="I258" s="27">
        <v>12.200000000000001</v>
      </c>
      <c r="J258" s="27" t="s">
        <v>253</v>
      </c>
      <c r="K258" s="51" t="s">
        <v>270</v>
      </c>
      <c r="L258" s="27">
        <v>0.64900000000000002</v>
      </c>
      <c r="M258" s="30"/>
      <c r="N258" s="44"/>
      <c r="O258" s="27"/>
    </row>
    <row r="259" spans="2:15" x14ac:dyDescent="0.2">
      <c r="B259" t="s">
        <v>102</v>
      </c>
      <c r="C259" t="s">
        <v>15</v>
      </c>
      <c r="D259" t="s">
        <v>19</v>
      </c>
      <c r="E259" s="47" t="s">
        <v>535</v>
      </c>
      <c r="F259" s="27">
        <v>5</v>
      </c>
      <c r="G259" s="27">
        <v>8</v>
      </c>
      <c r="H259" s="27">
        <v>9</v>
      </c>
      <c r="I259" s="27">
        <v>10.600000000000001</v>
      </c>
      <c r="J259" s="27" t="s">
        <v>254</v>
      </c>
      <c r="K259" s="51" t="s">
        <v>275</v>
      </c>
      <c r="L259" s="27">
        <v>0.51800000000000002</v>
      </c>
      <c r="M259" s="30"/>
      <c r="N259" s="44"/>
      <c r="O259" s="27"/>
    </row>
    <row r="260" spans="2:15" x14ac:dyDescent="0.2">
      <c r="B260" t="s">
        <v>102</v>
      </c>
      <c r="C260" t="s">
        <v>15</v>
      </c>
      <c r="D260" t="s">
        <v>16</v>
      </c>
      <c r="E260" s="47" t="s">
        <v>536</v>
      </c>
      <c r="F260" s="27">
        <v>8</v>
      </c>
      <c r="G260" s="27">
        <v>4</v>
      </c>
      <c r="H260" s="27">
        <v>10</v>
      </c>
      <c r="I260" s="27">
        <v>11.6</v>
      </c>
      <c r="J260" s="27" t="s">
        <v>254</v>
      </c>
      <c r="K260" s="51" t="s">
        <v>270</v>
      </c>
      <c r="L260" s="27">
        <v>0.6</v>
      </c>
      <c r="M260" s="30"/>
      <c r="N260" s="44"/>
      <c r="O260" s="27"/>
    </row>
    <row r="261" spans="2:15" x14ac:dyDescent="0.2">
      <c r="B261" t="s">
        <v>102</v>
      </c>
      <c r="C261" t="s">
        <v>15</v>
      </c>
      <c r="D261" t="s">
        <v>160</v>
      </c>
      <c r="E261" s="47" t="s">
        <v>537</v>
      </c>
      <c r="F261" s="27">
        <v>5</v>
      </c>
      <c r="G261" s="27">
        <v>7</v>
      </c>
      <c r="H261" s="27">
        <v>8.5</v>
      </c>
      <c r="I261" s="27">
        <v>10</v>
      </c>
      <c r="J261" s="27" t="s">
        <v>254</v>
      </c>
      <c r="K261" s="51" t="s">
        <v>205</v>
      </c>
      <c r="L261" s="27">
        <v>0.48499999999999999</v>
      </c>
      <c r="M261" s="30"/>
      <c r="N261" s="44"/>
      <c r="O261" s="27"/>
    </row>
    <row r="262" spans="2:15" x14ac:dyDescent="0.2">
      <c r="B262" t="s">
        <v>102</v>
      </c>
      <c r="C262" t="s">
        <v>15</v>
      </c>
      <c r="D262" t="s">
        <v>238</v>
      </c>
      <c r="E262" s="47" t="s">
        <v>538</v>
      </c>
      <c r="F262" s="27">
        <v>2</v>
      </c>
      <c r="G262" s="27">
        <v>4</v>
      </c>
      <c r="H262" s="27">
        <v>4</v>
      </c>
      <c r="I262" s="27">
        <v>6</v>
      </c>
      <c r="J262" s="27" t="s">
        <v>255</v>
      </c>
      <c r="K262" s="51" t="s">
        <v>107</v>
      </c>
      <c r="L262" s="27">
        <v>0.28799999999999998</v>
      </c>
      <c r="M262" s="30"/>
      <c r="N262" s="44"/>
      <c r="O262" s="27"/>
    </row>
    <row r="263" spans="2:15" x14ac:dyDescent="0.2">
      <c r="B263" t="s">
        <v>102</v>
      </c>
      <c r="C263" t="s">
        <v>15</v>
      </c>
      <c r="D263" t="s">
        <v>232</v>
      </c>
      <c r="E263" s="47" t="s">
        <v>539</v>
      </c>
      <c r="F263" s="27">
        <v>4</v>
      </c>
      <c r="G263" s="27">
        <v>1</v>
      </c>
      <c r="H263" s="27">
        <v>4.5</v>
      </c>
      <c r="I263" s="27">
        <v>6.6</v>
      </c>
      <c r="J263" s="27" t="s">
        <v>255</v>
      </c>
      <c r="K263" s="51" t="s">
        <v>273</v>
      </c>
      <c r="L263" s="27">
        <v>0.32200000000000001</v>
      </c>
      <c r="M263" s="30"/>
      <c r="N263" s="44"/>
      <c r="O263" s="27"/>
    </row>
    <row r="264" spans="2:15" x14ac:dyDescent="0.2">
      <c r="B264" t="s">
        <v>102</v>
      </c>
      <c r="C264" t="s">
        <v>15</v>
      </c>
      <c r="D264" t="s">
        <v>18</v>
      </c>
      <c r="E264" s="47" t="s">
        <v>540</v>
      </c>
      <c r="F264" s="27">
        <v>0</v>
      </c>
      <c r="G264" s="27">
        <v>0</v>
      </c>
      <c r="H264" s="27">
        <v>0</v>
      </c>
      <c r="I264" s="27">
        <v>2</v>
      </c>
      <c r="J264" s="27" t="s">
        <v>256</v>
      </c>
      <c r="K264" s="51" t="s">
        <v>274</v>
      </c>
      <c r="L264" s="27">
        <v>0.04</v>
      </c>
      <c r="M264" s="30"/>
      <c r="N264" s="44"/>
      <c r="O264" s="27"/>
    </row>
    <row r="265" spans="2:15" x14ac:dyDescent="0.2">
      <c r="B265" t="s">
        <v>102</v>
      </c>
      <c r="C265" t="s">
        <v>3</v>
      </c>
      <c r="D265" t="s">
        <v>39</v>
      </c>
      <c r="E265" s="47" t="s">
        <v>541</v>
      </c>
      <c r="F265" s="27">
        <v>7</v>
      </c>
      <c r="G265" s="27">
        <v>9</v>
      </c>
      <c r="H265" s="27">
        <v>11.5</v>
      </c>
      <c r="I265" s="27">
        <v>13.200000000000001</v>
      </c>
      <c r="J265" s="27" t="s">
        <v>253</v>
      </c>
      <c r="K265" s="51" t="s">
        <v>269</v>
      </c>
      <c r="L265" s="27">
        <v>0.77200000000000002</v>
      </c>
      <c r="M265" s="30"/>
      <c r="N265" s="44"/>
      <c r="O265" s="27"/>
    </row>
    <row r="266" spans="2:15" x14ac:dyDescent="0.2">
      <c r="B266" t="s">
        <v>102</v>
      </c>
      <c r="C266" t="s">
        <v>3</v>
      </c>
      <c r="D266" t="s">
        <v>40</v>
      </c>
      <c r="E266" s="47" t="s">
        <v>542</v>
      </c>
      <c r="F266" s="27">
        <v>11</v>
      </c>
      <c r="G266" s="27">
        <v>3</v>
      </c>
      <c r="H266" s="27">
        <v>12.5</v>
      </c>
      <c r="I266" s="27">
        <v>13.8</v>
      </c>
      <c r="J266" s="27" t="s">
        <v>252</v>
      </c>
      <c r="K266" s="51" t="s">
        <v>268</v>
      </c>
      <c r="L266" s="27">
        <v>0.81799999999999995</v>
      </c>
      <c r="M266" s="30"/>
      <c r="N266" s="44"/>
      <c r="O266" s="27"/>
    </row>
    <row r="267" spans="2:15" x14ac:dyDescent="0.2">
      <c r="B267" t="s">
        <v>102</v>
      </c>
      <c r="C267" t="s">
        <v>3</v>
      </c>
      <c r="D267" t="s">
        <v>5</v>
      </c>
      <c r="E267" s="47" t="s">
        <v>543</v>
      </c>
      <c r="F267" s="27">
        <v>3</v>
      </c>
      <c r="G267" s="27">
        <v>11</v>
      </c>
      <c r="H267" s="27">
        <v>8.5</v>
      </c>
      <c r="I267" s="27">
        <v>8.4</v>
      </c>
      <c r="J267" s="27" t="s">
        <v>254</v>
      </c>
      <c r="K267" s="51" t="s">
        <v>269</v>
      </c>
      <c r="L267" s="27">
        <v>0.40600000000000003</v>
      </c>
      <c r="M267" s="30"/>
      <c r="N267" s="44"/>
      <c r="O267" s="27"/>
    </row>
    <row r="268" spans="2:15" x14ac:dyDescent="0.2">
      <c r="B268" t="s">
        <v>102</v>
      </c>
      <c r="C268" t="s">
        <v>3</v>
      </c>
      <c r="D268" t="s">
        <v>228</v>
      </c>
      <c r="E268" s="47" t="s">
        <v>544</v>
      </c>
      <c r="F268" s="27">
        <v>10</v>
      </c>
      <c r="G268" s="27">
        <v>3</v>
      </c>
      <c r="H268" s="27">
        <v>11.5</v>
      </c>
      <c r="I268" s="27">
        <v>11.400000000000002</v>
      </c>
      <c r="J268" s="27" t="s">
        <v>254</v>
      </c>
      <c r="K268" s="51" t="s">
        <v>275</v>
      </c>
      <c r="L268" s="27">
        <v>0.59</v>
      </c>
      <c r="M268" s="30"/>
      <c r="N268" s="44"/>
      <c r="O268" s="27"/>
    </row>
    <row r="269" spans="2:15" x14ac:dyDescent="0.2">
      <c r="B269" t="s">
        <v>102</v>
      </c>
      <c r="C269" t="s">
        <v>15</v>
      </c>
      <c r="D269" t="s">
        <v>232</v>
      </c>
      <c r="E269" s="47" t="s">
        <v>545</v>
      </c>
      <c r="F269" s="27">
        <v>2</v>
      </c>
      <c r="G269" s="27">
        <v>2</v>
      </c>
      <c r="H269" s="27">
        <v>3</v>
      </c>
      <c r="I269" s="27">
        <v>4.6000000000000005</v>
      </c>
      <c r="J269" s="27" t="s">
        <v>256</v>
      </c>
      <c r="K269" s="51" t="s">
        <v>273</v>
      </c>
      <c r="L269" s="27">
        <v>0.19500000000000001</v>
      </c>
      <c r="M269" s="30"/>
      <c r="N269" s="44"/>
      <c r="O269" s="27"/>
    </row>
    <row r="270" spans="2:15" x14ac:dyDescent="0.2">
      <c r="B270" t="s">
        <v>102</v>
      </c>
      <c r="C270" t="s">
        <v>10</v>
      </c>
      <c r="D270" t="s">
        <v>42</v>
      </c>
      <c r="E270" s="47" t="s">
        <v>546</v>
      </c>
      <c r="F270" s="27">
        <v>10</v>
      </c>
      <c r="G270" s="27">
        <v>9</v>
      </c>
      <c r="H270" s="27">
        <v>14.5</v>
      </c>
      <c r="I270" s="27">
        <v>15.600000000000001</v>
      </c>
      <c r="J270" s="27" t="s">
        <v>252</v>
      </c>
      <c r="K270" s="51" t="s">
        <v>275</v>
      </c>
      <c r="L270" s="27">
        <v>0.95499999999999996</v>
      </c>
      <c r="M270" s="30"/>
      <c r="N270" s="44"/>
      <c r="O270" s="27"/>
    </row>
    <row r="271" spans="2:15" x14ac:dyDescent="0.2">
      <c r="B271" t="s">
        <v>102</v>
      </c>
      <c r="C271" t="s">
        <v>10</v>
      </c>
      <c r="D271" t="s">
        <v>12</v>
      </c>
      <c r="E271" s="47" t="s">
        <v>547</v>
      </c>
      <c r="F271" s="27">
        <v>11</v>
      </c>
      <c r="G271" s="27">
        <v>8</v>
      </c>
      <c r="H271" s="27">
        <v>15</v>
      </c>
      <c r="I271" s="27">
        <v>16</v>
      </c>
      <c r="J271" s="27" t="s">
        <v>252</v>
      </c>
      <c r="K271" s="51" t="s">
        <v>268</v>
      </c>
      <c r="L271" s="27">
        <v>0.96199999999999997</v>
      </c>
      <c r="M271" s="30"/>
      <c r="N271" s="44"/>
      <c r="O271" s="27"/>
    </row>
    <row r="272" spans="2:15" x14ac:dyDescent="0.2">
      <c r="B272" t="s">
        <v>102</v>
      </c>
      <c r="C272" t="s">
        <v>10</v>
      </c>
      <c r="D272" t="s">
        <v>231</v>
      </c>
      <c r="E272" s="47" t="s">
        <v>548</v>
      </c>
      <c r="F272" s="27">
        <v>9</v>
      </c>
      <c r="G272" s="27">
        <v>4</v>
      </c>
      <c r="H272" s="27">
        <v>11</v>
      </c>
      <c r="I272" s="27">
        <v>11.600000000000001</v>
      </c>
      <c r="J272" s="27" t="s">
        <v>253</v>
      </c>
      <c r="K272" s="51" t="s">
        <v>275</v>
      </c>
      <c r="L272" s="27">
        <v>0.60599999999999998</v>
      </c>
      <c r="M272" s="30"/>
      <c r="N272" s="44"/>
      <c r="O272" s="27"/>
    </row>
    <row r="273" spans="2:15" x14ac:dyDescent="0.2">
      <c r="B273" t="s">
        <v>102</v>
      </c>
      <c r="C273" t="s">
        <v>10</v>
      </c>
      <c r="D273" t="s">
        <v>230</v>
      </c>
      <c r="E273" s="47" t="s">
        <v>549</v>
      </c>
      <c r="F273" s="27">
        <v>1</v>
      </c>
      <c r="G273" s="27">
        <v>7</v>
      </c>
      <c r="H273" s="27">
        <v>4.5</v>
      </c>
      <c r="I273" s="27">
        <v>6</v>
      </c>
      <c r="J273" s="27" t="s">
        <v>255</v>
      </c>
      <c r="K273" s="51" t="s">
        <v>41</v>
      </c>
      <c r="L273" s="27">
        <v>0.28799999999999998</v>
      </c>
      <c r="M273" s="30"/>
      <c r="N273" s="44"/>
      <c r="O273" s="27"/>
    </row>
    <row r="274" spans="2:15" x14ac:dyDescent="0.2">
      <c r="B274" t="s">
        <v>102</v>
      </c>
      <c r="C274" t="s">
        <v>10</v>
      </c>
      <c r="D274" t="s">
        <v>228</v>
      </c>
      <c r="E274" s="47" t="s">
        <v>550</v>
      </c>
      <c r="F274" s="27">
        <v>0</v>
      </c>
      <c r="G274" s="27">
        <v>3</v>
      </c>
      <c r="H274" s="27">
        <v>1.5</v>
      </c>
      <c r="I274" s="27">
        <v>4.4000000000000004</v>
      </c>
      <c r="J274" s="27" t="s">
        <v>256</v>
      </c>
      <c r="K274" s="51" t="s">
        <v>275</v>
      </c>
      <c r="L274" s="27">
        <v>0.17</v>
      </c>
      <c r="M274" s="30"/>
      <c r="N274" s="44"/>
      <c r="O274" s="27"/>
    </row>
    <row r="275" spans="2:15" x14ac:dyDescent="0.2">
      <c r="B275" t="s">
        <v>102</v>
      </c>
      <c r="C275" t="s">
        <v>10</v>
      </c>
      <c r="D275" t="s">
        <v>173</v>
      </c>
      <c r="E275" s="47" t="s">
        <v>551</v>
      </c>
      <c r="F275" s="27">
        <v>2</v>
      </c>
      <c r="G275" s="27">
        <v>1</v>
      </c>
      <c r="H275" s="27">
        <v>2.5</v>
      </c>
      <c r="I275" s="27">
        <v>4</v>
      </c>
      <c r="J275" s="27" t="s">
        <v>256</v>
      </c>
      <c r="K275" s="51" t="s">
        <v>271</v>
      </c>
      <c r="L275" s="27">
        <v>0.157</v>
      </c>
      <c r="M275" s="30"/>
      <c r="N275" s="44"/>
      <c r="O275" s="27"/>
    </row>
    <row r="276" spans="2:15" x14ac:dyDescent="0.2">
      <c r="B276" t="s">
        <v>152</v>
      </c>
      <c r="C276" t="s">
        <v>15</v>
      </c>
      <c r="D276" t="s">
        <v>17</v>
      </c>
      <c r="E276" s="47" t="s">
        <v>552</v>
      </c>
      <c r="F276" s="27">
        <v>8</v>
      </c>
      <c r="G276" s="27">
        <v>8</v>
      </c>
      <c r="H276" s="27">
        <v>12</v>
      </c>
      <c r="I276" s="27">
        <v>14.400000000000002</v>
      </c>
      <c r="J276" s="27" t="s">
        <v>252</v>
      </c>
      <c r="K276" s="51" t="s">
        <v>270</v>
      </c>
      <c r="L276" s="27">
        <v>0.873</v>
      </c>
      <c r="M276" s="30"/>
      <c r="N276" s="44"/>
      <c r="O276" s="27"/>
    </row>
    <row r="277" spans="2:15" x14ac:dyDescent="0.2">
      <c r="B277" t="s">
        <v>152</v>
      </c>
      <c r="C277" t="s">
        <v>15</v>
      </c>
      <c r="D277" t="s">
        <v>19</v>
      </c>
      <c r="E277" s="47" t="s">
        <v>553</v>
      </c>
      <c r="F277" s="27">
        <v>5</v>
      </c>
      <c r="G277" s="27">
        <v>8</v>
      </c>
      <c r="H277" s="27">
        <v>9</v>
      </c>
      <c r="I277" s="27">
        <v>9.6000000000000014</v>
      </c>
      <c r="J277" s="27" t="s">
        <v>254</v>
      </c>
      <c r="K277" s="51" t="s">
        <v>275</v>
      </c>
      <c r="L277" s="27">
        <v>0.47499999999999998</v>
      </c>
      <c r="M277" s="30"/>
      <c r="N277" s="44"/>
      <c r="O277" s="27"/>
    </row>
    <row r="278" spans="2:15" x14ac:dyDescent="0.2">
      <c r="B278" t="s">
        <v>152</v>
      </c>
      <c r="C278" t="s">
        <v>15</v>
      </c>
      <c r="D278" t="s">
        <v>16</v>
      </c>
      <c r="E278" s="47" t="s">
        <v>554</v>
      </c>
      <c r="F278" s="27">
        <v>8</v>
      </c>
      <c r="G278" s="27">
        <v>4</v>
      </c>
      <c r="H278" s="27">
        <v>10</v>
      </c>
      <c r="I278" s="27">
        <v>12.8</v>
      </c>
      <c r="J278" s="27" t="s">
        <v>253</v>
      </c>
      <c r="K278" s="51" t="s">
        <v>270</v>
      </c>
      <c r="L278" s="27">
        <v>0.69299999999999995</v>
      </c>
      <c r="M278" s="30"/>
      <c r="N278" s="44"/>
      <c r="O278" s="27"/>
    </row>
    <row r="279" spans="2:15" x14ac:dyDescent="0.2">
      <c r="B279" t="s">
        <v>152</v>
      </c>
      <c r="C279" t="s">
        <v>15</v>
      </c>
      <c r="D279" t="s">
        <v>18</v>
      </c>
      <c r="E279" s="47" t="s">
        <v>555</v>
      </c>
      <c r="F279" s="27">
        <v>0</v>
      </c>
      <c r="G279" s="27">
        <v>0</v>
      </c>
      <c r="H279" s="27">
        <v>0</v>
      </c>
      <c r="I279" s="27">
        <v>2</v>
      </c>
      <c r="J279" s="27" t="s">
        <v>256</v>
      </c>
      <c r="K279" s="51" t="s">
        <v>274</v>
      </c>
      <c r="L279" s="27">
        <v>0.04</v>
      </c>
      <c r="M279" s="30"/>
      <c r="N279" s="44"/>
      <c r="O279" s="27"/>
    </row>
    <row r="280" spans="2:15" x14ac:dyDescent="0.2">
      <c r="B280" t="s">
        <v>152</v>
      </c>
      <c r="C280" t="s">
        <v>3</v>
      </c>
      <c r="D280" t="s">
        <v>39</v>
      </c>
      <c r="E280" s="47" t="s">
        <v>556</v>
      </c>
      <c r="F280" s="27">
        <v>7</v>
      </c>
      <c r="G280" s="27">
        <v>9</v>
      </c>
      <c r="H280" s="27">
        <v>11.5</v>
      </c>
      <c r="I280" s="27">
        <v>14.000000000000002</v>
      </c>
      <c r="J280" s="27" t="s">
        <v>252</v>
      </c>
      <c r="K280" s="51" t="s">
        <v>269</v>
      </c>
      <c r="L280" s="27">
        <v>0.83599999999999997</v>
      </c>
      <c r="M280" s="30"/>
      <c r="N280" s="44"/>
      <c r="O280" s="27"/>
    </row>
    <row r="281" spans="2:15" x14ac:dyDescent="0.2">
      <c r="B281" t="s">
        <v>152</v>
      </c>
      <c r="C281" t="s">
        <v>3</v>
      </c>
      <c r="D281" t="s">
        <v>40</v>
      </c>
      <c r="E281" s="47" t="s">
        <v>557</v>
      </c>
      <c r="F281" s="27">
        <v>11</v>
      </c>
      <c r="G281" s="27">
        <v>3</v>
      </c>
      <c r="H281" s="27">
        <v>12.5</v>
      </c>
      <c r="I281" s="27">
        <v>14.2</v>
      </c>
      <c r="J281" s="27" t="s">
        <v>252</v>
      </c>
      <c r="K281" s="51" t="s">
        <v>268</v>
      </c>
      <c r="L281" s="27">
        <v>0.84499999999999997</v>
      </c>
      <c r="M281" s="30"/>
      <c r="N281" s="44"/>
      <c r="O281" s="27"/>
    </row>
    <row r="282" spans="2:15" x14ac:dyDescent="0.2">
      <c r="B282" t="s">
        <v>152</v>
      </c>
      <c r="C282" t="s">
        <v>3</v>
      </c>
      <c r="D282" t="s">
        <v>5</v>
      </c>
      <c r="E282" s="47" t="s">
        <v>558</v>
      </c>
      <c r="F282" s="27">
        <v>3</v>
      </c>
      <c r="G282" s="27">
        <v>11</v>
      </c>
      <c r="H282" s="27">
        <v>8.5</v>
      </c>
      <c r="I282" s="27">
        <v>10.8</v>
      </c>
      <c r="J282" s="27" t="s">
        <v>254</v>
      </c>
      <c r="K282" s="51" t="s">
        <v>269</v>
      </c>
      <c r="L282" s="27">
        <v>0.53200000000000003</v>
      </c>
      <c r="M282" s="30"/>
      <c r="N282" s="44"/>
      <c r="O282" s="27"/>
    </row>
    <row r="283" spans="2:15" x14ac:dyDescent="0.2">
      <c r="B283" t="s">
        <v>152</v>
      </c>
      <c r="C283" t="s">
        <v>3</v>
      </c>
      <c r="D283" t="s">
        <v>228</v>
      </c>
      <c r="E283" s="47" t="s">
        <v>559</v>
      </c>
      <c r="F283" s="27">
        <v>10</v>
      </c>
      <c r="G283" s="27">
        <v>3</v>
      </c>
      <c r="H283" s="27">
        <v>11.5</v>
      </c>
      <c r="I283" s="27">
        <v>13.200000000000001</v>
      </c>
      <c r="J283" s="27" t="s">
        <v>253</v>
      </c>
      <c r="K283" s="51" t="s">
        <v>275</v>
      </c>
      <c r="L283" s="27">
        <v>0.77200000000000002</v>
      </c>
      <c r="M283" s="30"/>
      <c r="N283" s="44"/>
      <c r="O283" s="27"/>
    </row>
    <row r="284" spans="2:15" x14ac:dyDescent="0.2">
      <c r="B284" t="s">
        <v>152</v>
      </c>
      <c r="C284" t="s">
        <v>3</v>
      </c>
      <c r="D284" t="s">
        <v>61</v>
      </c>
      <c r="E284" s="47" t="s">
        <v>560</v>
      </c>
      <c r="F284" s="27">
        <v>4</v>
      </c>
      <c r="G284" s="27">
        <v>3</v>
      </c>
      <c r="H284" s="27">
        <v>5.5</v>
      </c>
      <c r="I284" s="27">
        <v>8.6000000000000014</v>
      </c>
      <c r="J284" s="27" t="s">
        <v>254</v>
      </c>
      <c r="K284" s="51" t="s">
        <v>61</v>
      </c>
      <c r="L284" s="27">
        <v>0.41899999999999998</v>
      </c>
      <c r="M284" s="30"/>
      <c r="N284" s="44"/>
      <c r="O284" s="27"/>
    </row>
    <row r="285" spans="2:15" x14ac:dyDescent="0.2">
      <c r="B285" t="s">
        <v>152</v>
      </c>
      <c r="C285" t="s">
        <v>3</v>
      </c>
      <c r="D285" t="s">
        <v>7</v>
      </c>
      <c r="E285" s="47" t="s">
        <v>561</v>
      </c>
      <c r="F285" s="27">
        <v>0</v>
      </c>
      <c r="G285" s="27">
        <v>1</v>
      </c>
      <c r="H285" s="27">
        <v>0.5</v>
      </c>
      <c r="I285" s="27">
        <v>3</v>
      </c>
      <c r="J285" s="27" t="s">
        <v>256</v>
      </c>
      <c r="K285" s="51" t="s">
        <v>274</v>
      </c>
      <c r="L285" s="27">
        <v>9.6000000000000002E-2</v>
      </c>
      <c r="M285" s="30"/>
      <c r="N285" s="44"/>
      <c r="O285" s="27"/>
    </row>
    <row r="286" spans="2:15" x14ac:dyDescent="0.2">
      <c r="B286" t="s">
        <v>152</v>
      </c>
      <c r="C286" t="s">
        <v>10</v>
      </c>
      <c r="D286" t="s">
        <v>12</v>
      </c>
      <c r="E286" s="47" t="s">
        <v>562</v>
      </c>
      <c r="F286" s="27">
        <v>11</v>
      </c>
      <c r="G286" s="27">
        <v>8</v>
      </c>
      <c r="H286" s="27">
        <v>15</v>
      </c>
      <c r="I286" s="27">
        <v>16.600000000000001</v>
      </c>
      <c r="J286" s="27" t="s">
        <v>252</v>
      </c>
      <c r="K286" s="51" t="s">
        <v>268</v>
      </c>
      <c r="L286" s="27">
        <v>0.97499999999999998</v>
      </c>
      <c r="M286" s="30"/>
      <c r="N286" s="44"/>
      <c r="O286" s="27"/>
    </row>
    <row r="287" spans="2:15" x14ac:dyDescent="0.2">
      <c r="B287" t="s">
        <v>152</v>
      </c>
      <c r="C287" t="s">
        <v>10</v>
      </c>
      <c r="D287" t="s">
        <v>42</v>
      </c>
      <c r="E287" s="47" t="s">
        <v>563</v>
      </c>
      <c r="F287" s="27">
        <v>10</v>
      </c>
      <c r="G287" s="27">
        <v>9</v>
      </c>
      <c r="H287" s="27">
        <v>14.5</v>
      </c>
      <c r="I287" s="27">
        <v>16</v>
      </c>
      <c r="J287" s="27" t="s">
        <v>252</v>
      </c>
      <c r="K287" s="51" t="s">
        <v>275</v>
      </c>
      <c r="L287" s="27">
        <v>0.96199999999999997</v>
      </c>
      <c r="M287" s="30"/>
      <c r="N287" s="44"/>
      <c r="O287" s="27"/>
    </row>
    <row r="288" spans="2:15" x14ac:dyDescent="0.2">
      <c r="B288" t="s">
        <v>152</v>
      </c>
      <c r="C288" t="s">
        <v>10</v>
      </c>
      <c r="D288" t="s">
        <v>231</v>
      </c>
      <c r="E288" s="47" t="s">
        <v>564</v>
      </c>
      <c r="F288" s="27">
        <v>9</v>
      </c>
      <c r="G288" s="27">
        <v>4</v>
      </c>
      <c r="H288" s="27">
        <v>11</v>
      </c>
      <c r="I288" s="27">
        <v>13.200000000000001</v>
      </c>
      <c r="J288" s="27" t="s">
        <v>253</v>
      </c>
      <c r="K288" s="51" t="s">
        <v>275</v>
      </c>
      <c r="L288" s="27">
        <v>0.77200000000000002</v>
      </c>
      <c r="M288" s="30"/>
      <c r="N288" s="44"/>
      <c r="O288" s="27"/>
    </row>
    <row r="289" spans="2:15" x14ac:dyDescent="0.2">
      <c r="B289" t="s">
        <v>152</v>
      </c>
      <c r="C289" t="s">
        <v>10</v>
      </c>
      <c r="D289" t="s">
        <v>230</v>
      </c>
      <c r="E289" s="47" t="s">
        <v>565</v>
      </c>
      <c r="F289" s="27">
        <v>1</v>
      </c>
      <c r="G289" s="27">
        <v>7</v>
      </c>
      <c r="H289" s="27">
        <v>4.5</v>
      </c>
      <c r="I289" s="27">
        <v>7.2</v>
      </c>
      <c r="J289" s="27" t="s">
        <v>255</v>
      </c>
      <c r="K289" s="51" t="s">
        <v>41</v>
      </c>
      <c r="L289" s="27">
        <v>0.36799999999999999</v>
      </c>
      <c r="M289" s="30"/>
      <c r="N289" s="44"/>
      <c r="O289" s="27"/>
    </row>
    <row r="290" spans="2:15" x14ac:dyDescent="0.2">
      <c r="B290" t="s">
        <v>152</v>
      </c>
      <c r="C290" t="s">
        <v>10</v>
      </c>
      <c r="D290" t="s">
        <v>243</v>
      </c>
      <c r="E290" s="47" t="s">
        <v>566</v>
      </c>
      <c r="F290" s="27">
        <v>1</v>
      </c>
      <c r="G290" s="27">
        <v>0</v>
      </c>
      <c r="H290" s="27">
        <v>1</v>
      </c>
      <c r="I290" s="27">
        <v>5</v>
      </c>
      <c r="J290" s="27" t="s">
        <v>255</v>
      </c>
      <c r="K290" s="51" t="s">
        <v>275</v>
      </c>
      <c r="L290" s="27">
        <v>0.222</v>
      </c>
      <c r="M290" s="30"/>
      <c r="N290" s="44"/>
      <c r="O290" s="27"/>
    </row>
    <row r="291" spans="2:15" x14ac:dyDescent="0.2">
      <c r="B291" t="s">
        <v>152</v>
      </c>
      <c r="C291" t="s">
        <v>10</v>
      </c>
      <c r="D291" t="s">
        <v>242</v>
      </c>
      <c r="E291" s="47" t="s">
        <v>567</v>
      </c>
      <c r="F291" s="27">
        <v>0</v>
      </c>
      <c r="G291" s="27">
        <v>0</v>
      </c>
      <c r="H291" s="27">
        <v>0</v>
      </c>
      <c r="I291" s="27">
        <v>3.8000000000000003</v>
      </c>
      <c r="J291" s="27" t="s">
        <v>256</v>
      </c>
      <c r="K291" s="51" t="s">
        <v>205</v>
      </c>
      <c r="L291" s="27">
        <v>0.14899999999999999</v>
      </c>
      <c r="M291" s="30"/>
      <c r="N291" s="44"/>
      <c r="O291" s="27"/>
    </row>
    <row r="292" spans="2:15" x14ac:dyDescent="0.2">
      <c r="B292" t="s">
        <v>264</v>
      </c>
      <c r="C292" t="s">
        <v>15</v>
      </c>
      <c r="D292" t="s">
        <v>17</v>
      </c>
      <c r="E292" s="47" t="s">
        <v>568</v>
      </c>
      <c r="F292" s="27">
        <v>8</v>
      </c>
      <c r="G292" s="27">
        <v>8</v>
      </c>
      <c r="H292" s="27">
        <v>12</v>
      </c>
      <c r="I292" s="27">
        <v>12.8</v>
      </c>
      <c r="J292" s="27" t="s">
        <v>253</v>
      </c>
      <c r="K292" s="51" t="s">
        <v>270</v>
      </c>
      <c r="L292" s="27">
        <v>0.69299999999999995</v>
      </c>
      <c r="M292" s="30"/>
      <c r="N292" s="44"/>
      <c r="O292" s="27"/>
    </row>
    <row r="293" spans="2:15" x14ac:dyDescent="0.2">
      <c r="B293" t="s">
        <v>264</v>
      </c>
      <c r="C293" t="s">
        <v>15</v>
      </c>
      <c r="D293" t="s">
        <v>19</v>
      </c>
      <c r="E293" s="47" t="s">
        <v>569</v>
      </c>
      <c r="F293" s="27">
        <v>5</v>
      </c>
      <c r="G293" s="27">
        <v>8</v>
      </c>
      <c r="H293" s="27">
        <v>9</v>
      </c>
      <c r="I293" s="27">
        <v>11.2</v>
      </c>
      <c r="J293" s="27" t="s">
        <v>254</v>
      </c>
      <c r="K293" s="51" t="s">
        <v>275</v>
      </c>
      <c r="L293" s="27">
        <v>0.56299999999999994</v>
      </c>
      <c r="M293" s="30"/>
      <c r="N293" s="44"/>
      <c r="O293" s="27"/>
    </row>
    <row r="294" spans="2:15" x14ac:dyDescent="0.2">
      <c r="B294" t="s">
        <v>264</v>
      </c>
      <c r="C294" t="s">
        <v>15</v>
      </c>
      <c r="D294" t="s">
        <v>160</v>
      </c>
      <c r="E294" s="47" t="s">
        <v>570</v>
      </c>
      <c r="F294" s="27">
        <v>5</v>
      </c>
      <c r="G294" s="27">
        <v>7</v>
      </c>
      <c r="H294" s="27">
        <v>8.5</v>
      </c>
      <c r="I294" s="27">
        <v>10.600000000000001</v>
      </c>
      <c r="J294" s="27" t="s">
        <v>254</v>
      </c>
      <c r="K294" s="51" t="s">
        <v>205</v>
      </c>
      <c r="L294" s="27">
        <v>0.51800000000000002</v>
      </c>
      <c r="M294" s="30"/>
      <c r="N294" s="44"/>
      <c r="O294" s="27"/>
    </row>
    <row r="295" spans="2:15" x14ac:dyDescent="0.2">
      <c r="B295" t="s">
        <v>264</v>
      </c>
      <c r="C295" t="s">
        <v>15</v>
      </c>
      <c r="D295" t="s">
        <v>16</v>
      </c>
      <c r="E295" s="47" t="s">
        <v>571</v>
      </c>
      <c r="F295" s="27">
        <v>8</v>
      </c>
      <c r="G295" s="27">
        <v>4</v>
      </c>
      <c r="H295" s="27">
        <v>10</v>
      </c>
      <c r="I295" s="27">
        <v>11</v>
      </c>
      <c r="J295" s="27" t="s">
        <v>254</v>
      </c>
      <c r="K295" s="51" t="s">
        <v>270</v>
      </c>
      <c r="L295" s="27">
        <v>0.54400000000000004</v>
      </c>
      <c r="M295" s="30"/>
      <c r="N295" s="44"/>
      <c r="O295" s="27"/>
    </row>
    <row r="296" spans="2:15" x14ac:dyDescent="0.2">
      <c r="B296" t="s">
        <v>264</v>
      </c>
      <c r="C296" t="s">
        <v>15</v>
      </c>
      <c r="D296" t="s">
        <v>238</v>
      </c>
      <c r="E296" s="47" t="s">
        <v>572</v>
      </c>
      <c r="F296" s="27">
        <v>2</v>
      </c>
      <c r="G296" s="27">
        <v>4</v>
      </c>
      <c r="H296" s="27">
        <v>4</v>
      </c>
      <c r="I296" s="27">
        <v>6.8000000000000007</v>
      </c>
      <c r="J296" s="27" t="s">
        <v>255</v>
      </c>
      <c r="K296" s="51" t="s">
        <v>107</v>
      </c>
      <c r="L296" s="27">
        <v>0.33700000000000002</v>
      </c>
      <c r="M296" s="30"/>
      <c r="N296" s="44"/>
      <c r="O296" s="27"/>
    </row>
    <row r="297" spans="2:15" x14ac:dyDescent="0.2">
      <c r="B297" t="s">
        <v>264</v>
      </c>
      <c r="C297" t="s">
        <v>15</v>
      </c>
      <c r="D297" t="s">
        <v>18</v>
      </c>
      <c r="E297" s="47" t="s">
        <v>573</v>
      </c>
      <c r="F297" s="27">
        <v>0</v>
      </c>
      <c r="G297" s="27">
        <v>0</v>
      </c>
      <c r="H297" s="27">
        <v>0</v>
      </c>
      <c r="I297" s="27">
        <v>2.4000000000000004</v>
      </c>
      <c r="J297" s="27" t="s">
        <v>256</v>
      </c>
      <c r="K297" s="51" t="s">
        <v>274</v>
      </c>
      <c r="L297" s="27">
        <v>7.1999999999999995E-2</v>
      </c>
      <c r="M297" s="30"/>
      <c r="N297" s="44"/>
      <c r="O297" s="27"/>
    </row>
    <row r="298" spans="2:15" x14ac:dyDescent="0.2">
      <c r="B298" t="s">
        <v>264</v>
      </c>
      <c r="C298" t="s">
        <v>3</v>
      </c>
      <c r="D298" t="s">
        <v>5</v>
      </c>
      <c r="E298" s="47" t="s">
        <v>574</v>
      </c>
      <c r="F298" s="27">
        <v>3</v>
      </c>
      <c r="G298" s="27">
        <v>11</v>
      </c>
      <c r="H298" s="27">
        <v>8.5</v>
      </c>
      <c r="I298" s="27">
        <v>8.6000000000000014</v>
      </c>
      <c r="J298" s="27" t="s">
        <v>254</v>
      </c>
      <c r="K298" s="51" t="s">
        <v>269</v>
      </c>
      <c r="L298" s="27">
        <v>0.41899999999999998</v>
      </c>
      <c r="M298" s="30"/>
      <c r="N298" s="44"/>
      <c r="O298" s="27"/>
    </row>
    <row r="299" spans="2:15" x14ac:dyDescent="0.2">
      <c r="B299" t="s">
        <v>264</v>
      </c>
      <c r="C299" t="s">
        <v>3</v>
      </c>
      <c r="D299" t="s">
        <v>39</v>
      </c>
      <c r="E299" s="47" t="s">
        <v>575</v>
      </c>
      <c r="F299" s="27">
        <v>7</v>
      </c>
      <c r="G299" s="27">
        <v>9</v>
      </c>
      <c r="H299" s="27">
        <v>11.5</v>
      </c>
      <c r="I299" s="27">
        <v>12.600000000000001</v>
      </c>
      <c r="J299" s="27" t="s">
        <v>253</v>
      </c>
      <c r="K299" s="51" t="s">
        <v>269</v>
      </c>
      <c r="L299" s="27">
        <v>0.68300000000000005</v>
      </c>
      <c r="M299" s="30"/>
      <c r="N299" s="44"/>
      <c r="O299" s="27"/>
    </row>
    <row r="300" spans="2:15" x14ac:dyDescent="0.2">
      <c r="B300" t="s">
        <v>264</v>
      </c>
      <c r="C300" t="s">
        <v>3</v>
      </c>
      <c r="D300" t="s">
        <v>40</v>
      </c>
      <c r="E300" s="47" t="s">
        <v>576</v>
      </c>
      <c r="F300" s="27">
        <v>11</v>
      </c>
      <c r="G300" s="27">
        <v>3</v>
      </c>
      <c r="H300" s="27">
        <v>12.5</v>
      </c>
      <c r="I300" s="27">
        <v>13</v>
      </c>
      <c r="J300" s="27" t="s">
        <v>253</v>
      </c>
      <c r="K300" s="51" t="s">
        <v>268</v>
      </c>
      <c r="L300" s="27">
        <v>0.72399999999999998</v>
      </c>
      <c r="M300" s="30"/>
      <c r="N300" s="44"/>
      <c r="O300" s="27"/>
    </row>
    <row r="301" spans="2:15" x14ac:dyDescent="0.2">
      <c r="B301" t="s">
        <v>264</v>
      </c>
      <c r="C301" t="s">
        <v>3</v>
      </c>
      <c r="D301" t="s">
        <v>228</v>
      </c>
      <c r="E301" s="47" t="s">
        <v>577</v>
      </c>
      <c r="F301" s="27">
        <v>10</v>
      </c>
      <c r="G301" s="27">
        <v>3</v>
      </c>
      <c r="H301" s="27">
        <v>11.5</v>
      </c>
      <c r="I301" s="27">
        <v>12.8</v>
      </c>
      <c r="J301" s="27" t="s">
        <v>253</v>
      </c>
      <c r="K301" s="51" t="s">
        <v>275</v>
      </c>
      <c r="L301" s="27">
        <v>0.69299999999999995</v>
      </c>
      <c r="M301" s="30"/>
      <c r="N301" s="44"/>
      <c r="O301" s="27"/>
    </row>
    <row r="302" spans="2:15" x14ac:dyDescent="0.2">
      <c r="B302" t="s">
        <v>264</v>
      </c>
      <c r="C302" t="s">
        <v>3</v>
      </c>
      <c r="D302" t="s">
        <v>61</v>
      </c>
      <c r="E302" s="47" t="s">
        <v>578</v>
      </c>
      <c r="F302" s="27">
        <v>4</v>
      </c>
      <c r="G302" s="27">
        <v>3</v>
      </c>
      <c r="H302" s="27">
        <v>5.5</v>
      </c>
      <c r="I302" s="27">
        <v>8</v>
      </c>
      <c r="J302" s="27" t="s">
        <v>255</v>
      </c>
      <c r="K302" s="51" t="s">
        <v>61</v>
      </c>
      <c r="L302" s="27">
        <v>0.39300000000000002</v>
      </c>
      <c r="M302" s="30"/>
      <c r="N302" s="44"/>
      <c r="O302" s="27"/>
    </row>
    <row r="303" spans="2:15" x14ac:dyDescent="0.2">
      <c r="B303" t="s">
        <v>264</v>
      </c>
      <c r="C303" t="s">
        <v>15</v>
      </c>
      <c r="D303" t="s">
        <v>232</v>
      </c>
      <c r="E303" s="47" t="s">
        <v>579</v>
      </c>
      <c r="F303" s="27">
        <v>2</v>
      </c>
      <c r="G303" s="27">
        <v>2</v>
      </c>
      <c r="H303" s="27">
        <v>3</v>
      </c>
      <c r="I303" s="27">
        <v>5.2000000000000011</v>
      </c>
      <c r="J303" s="27" t="s">
        <v>255</v>
      </c>
      <c r="K303" s="51" t="s">
        <v>273</v>
      </c>
      <c r="L303" s="27">
        <v>0.23599999999999999</v>
      </c>
      <c r="M303" s="30"/>
      <c r="N303" s="44"/>
      <c r="O303" s="27"/>
    </row>
    <row r="304" spans="2:15" x14ac:dyDescent="0.2">
      <c r="B304" t="s">
        <v>264</v>
      </c>
      <c r="C304" t="s">
        <v>3</v>
      </c>
      <c r="D304" t="s">
        <v>229</v>
      </c>
      <c r="E304" s="47" t="s">
        <v>580</v>
      </c>
      <c r="F304" s="27">
        <v>0</v>
      </c>
      <c r="G304" s="27">
        <v>2</v>
      </c>
      <c r="H304" s="27">
        <v>1</v>
      </c>
      <c r="I304" s="27">
        <v>2.8</v>
      </c>
      <c r="J304" s="27" t="s">
        <v>256</v>
      </c>
      <c r="K304" s="51" t="s">
        <v>41</v>
      </c>
      <c r="L304" s="27">
        <v>8.5000000000000006E-2</v>
      </c>
      <c r="M304" s="30"/>
      <c r="N304" s="44"/>
      <c r="O304" s="27"/>
    </row>
    <row r="305" spans="2:15" x14ac:dyDescent="0.2">
      <c r="B305" t="s">
        <v>264</v>
      </c>
      <c r="C305" t="s">
        <v>3</v>
      </c>
      <c r="D305" t="s">
        <v>7</v>
      </c>
      <c r="E305" s="47" t="s">
        <v>581</v>
      </c>
      <c r="F305" s="27">
        <v>0</v>
      </c>
      <c r="G305" s="27">
        <v>1</v>
      </c>
      <c r="H305" s="27">
        <v>0.5</v>
      </c>
      <c r="I305" s="27">
        <v>3.2</v>
      </c>
      <c r="J305" s="27" t="s">
        <v>256</v>
      </c>
      <c r="K305" s="51" t="s">
        <v>274</v>
      </c>
      <c r="L305" s="27">
        <v>0.108</v>
      </c>
      <c r="M305" s="30"/>
      <c r="N305" s="44"/>
      <c r="O305" s="27"/>
    </row>
    <row r="306" spans="2:15" x14ac:dyDescent="0.2">
      <c r="B306" t="s">
        <v>264</v>
      </c>
      <c r="C306" t="s">
        <v>10</v>
      </c>
      <c r="D306" t="s">
        <v>231</v>
      </c>
      <c r="E306" s="47" t="s">
        <v>582</v>
      </c>
      <c r="F306" s="27">
        <v>9</v>
      </c>
      <c r="G306" s="27">
        <v>4</v>
      </c>
      <c r="H306" s="27">
        <v>11</v>
      </c>
      <c r="I306" s="27">
        <v>11.200000000000001</v>
      </c>
      <c r="J306" s="27" t="s">
        <v>254</v>
      </c>
      <c r="K306" s="51" t="s">
        <v>275</v>
      </c>
      <c r="L306" s="27">
        <v>0.57199999999999995</v>
      </c>
      <c r="M306" s="30"/>
      <c r="N306" s="44"/>
      <c r="O306" s="27"/>
    </row>
    <row r="307" spans="2:15" x14ac:dyDescent="0.2">
      <c r="B307" t="s">
        <v>264</v>
      </c>
      <c r="C307" t="s">
        <v>10</v>
      </c>
      <c r="D307" t="s">
        <v>42</v>
      </c>
      <c r="E307" s="47" t="s">
        <v>583</v>
      </c>
      <c r="F307" s="27">
        <v>10</v>
      </c>
      <c r="G307" s="27">
        <v>9</v>
      </c>
      <c r="H307" s="27">
        <v>14.5</v>
      </c>
      <c r="I307" s="27">
        <v>14.8</v>
      </c>
      <c r="J307" s="27" t="s">
        <v>252</v>
      </c>
      <c r="K307" s="51" t="s">
        <v>275</v>
      </c>
      <c r="L307" s="27">
        <v>0.90100000000000002</v>
      </c>
      <c r="M307" s="30"/>
      <c r="N307" s="44"/>
      <c r="O307" s="27"/>
    </row>
    <row r="308" spans="2:15" x14ac:dyDescent="0.2">
      <c r="B308" t="s">
        <v>264</v>
      </c>
      <c r="C308" t="s">
        <v>10</v>
      </c>
      <c r="D308" t="s">
        <v>12</v>
      </c>
      <c r="E308" s="47" t="s">
        <v>584</v>
      </c>
      <c r="F308" s="27">
        <v>11</v>
      </c>
      <c r="G308" s="27">
        <v>8</v>
      </c>
      <c r="H308" s="27">
        <v>15</v>
      </c>
      <c r="I308" s="27">
        <v>15</v>
      </c>
      <c r="J308" s="27" t="s">
        <v>252</v>
      </c>
      <c r="K308" s="51" t="s">
        <v>268</v>
      </c>
      <c r="L308" s="27">
        <v>0.91900000000000004</v>
      </c>
      <c r="M308" s="30"/>
      <c r="N308" s="44"/>
      <c r="O308" s="27"/>
    </row>
    <row r="309" spans="2:15" x14ac:dyDescent="0.2">
      <c r="B309" t="s">
        <v>264</v>
      </c>
      <c r="C309" t="s">
        <v>10</v>
      </c>
      <c r="D309" t="s">
        <v>230</v>
      </c>
      <c r="E309" s="47" t="s">
        <v>585</v>
      </c>
      <c r="F309" s="27">
        <v>1</v>
      </c>
      <c r="G309" s="27">
        <v>7</v>
      </c>
      <c r="H309" s="27">
        <v>4.5</v>
      </c>
      <c r="I309" s="27">
        <v>5.6</v>
      </c>
      <c r="J309" s="27" t="s">
        <v>255</v>
      </c>
      <c r="K309" s="51" t="s">
        <v>41</v>
      </c>
      <c r="L309" s="27">
        <v>0.254</v>
      </c>
      <c r="M309" s="30"/>
      <c r="N309" s="44"/>
      <c r="O309" s="27"/>
    </row>
    <row r="310" spans="2:15" x14ac:dyDescent="0.2">
      <c r="B310" t="s">
        <v>264</v>
      </c>
      <c r="C310" t="s">
        <v>10</v>
      </c>
      <c r="D310" t="s">
        <v>234</v>
      </c>
      <c r="E310" s="47" t="s">
        <v>586</v>
      </c>
      <c r="F310" s="27">
        <v>2</v>
      </c>
      <c r="G310" s="27">
        <v>4</v>
      </c>
      <c r="H310" s="27">
        <v>4</v>
      </c>
      <c r="I310" s="27">
        <v>6.4</v>
      </c>
      <c r="J310" s="27" t="s">
        <v>255</v>
      </c>
      <c r="K310" s="51" t="s">
        <v>272</v>
      </c>
      <c r="L310" s="27">
        <v>0.308</v>
      </c>
      <c r="M310" s="30"/>
      <c r="N310" s="44"/>
      <c r="O310" s="27"/>
    </row>
    <row r="311" spans="2:15" x14ac:dyDescent="0.2">
      <c r="B311" t="s">
        <v>264</v>
      </c>
      <c r="C311" t="s">
        <v>10</v>
      </c>
      <c r="D311" t="s">
        <v>173</v>
      </c>
      <c r="E311" s="47" t="s">
        <v>587</v>
      </c>
      <c r="F311" s="27">
        <v>2</v>
      </c>
      <c r="G311" s="27">
        <v>1</v>
      </c>
      <c r="H311" s="27">
        <v>2.5</v>
      </c>
      <c r="I311" s="27">
        <v>4.5999999999999996</v>
      </c>
      <c r="J311" s="27" t="s">
        <v>256</v>
      </c>
      <c r="K311" s="51" t="s">
        <v>271</v>
      </c>
      <c r="L311" s="27">
        <v>0.18099999999999999</v>
      </c>
      <c r="M311" s="30"/>
      <c r="N311" s="44"/>
      <c r="O311" s="27"/>
    </row>
    <row r="312" spans="2:15" x14ac:dyDescent="0.2">
      <c r="B312" t="s">
        <v>224</v>
      </c>
      <c r="C312" t="s">
        <v>15</v>
      </c>
      <c r="D312" t="s">
        <v>17</v>
      </c>
      <c r="E312" s="47" t="s">
        <v>588</v>
      </c>
      <c r="F312" s="27">
        <v>8</v>
      </c>
      <c r="G312" s="27">
        <v>8</v>
      </c>
      <c r="H312" s="27">
        <v>12</v>
      </c>
      <c r="I312" s="27">
        <v>13.200000000000001</v>
      </c>
      <c r="J312" s="27" t="s">
        <v>253</v>
      </c>
      <c r="K312" s="51" t="s">
        <v>270</v>
      </c>
      <c r="L312" s="27">
        <v>0.77200000000000002</v>
      </c>
      <c r="M312" s="30"/>
      <c r="N312" s="44"/>
      <c r="O312" s="27"/>
    </row>
    <row r="313" spans="2:15" x14ac:dyDescent="0.2">
      <c r="B313" t="s">
        <v>224</v>
      </c>
      <c r="C313" t="s">
        <v>15</v>
      </c>
      <c r="D313" t="s">
        <v>19</v>
      </c>
      <c r="E313" s="47" t="s">
        <v>589</v>
      </c>
      <c r="F313" s="27">
        <v>5</v>
      </c>
      <c r="G313" s="27">
        <v>8</v>
      </c>
      <c r="H313" s="27">
        <v>9</v>
      </c>
      <c r="I313" s="27">
        <v>12.2</v>
      </c>
      <c r="J313" s="27" t="s">
        <v>253</v>
      </c>
      <c r="K313" s="51" t="s">
        <v>275</v>
      </c>
      <c r="L313" s="27">
        <v>0.64500000000000002</v>
      </c>
      <c r="M313" s="30"/>
      <c r="N313" s="44"/>
      <c r="O313" s="27"/>
    </row>
    <row r="314" spans="2:15" x14ac:dyDescent="0.2">
      <c r="B314" t="s">
        <v>224</v>
      </c>
      <c r="C314" t="s">
        <v>15</v>
      </c>
      <c r="D314" t="s">
        <v>238</v>
      </c>
      <c r="E314" s="47" t="s">
        <v>590</v>
      </c>
      <c r="F314" s="27">
        <v>2</v>
      </c>
      <c r="G314" s="27">
        <v>4</v>
      </c>
      <c r="H314" s="27">
        <v>4</v>
      </c>
      <c r="I314" s="27">
        <v>6.4</v>
      </c>
      <c r="J314" s="27" t="s">
        <v>255</v>
      </c>
      <c r="K314" s="51" t="s">
        <v>107</v>
      </c>
      <c r="L314" s="27">
        <v>0.308</v>
      </c>
      <c r="M314" s="30"/>
      <c r="N314" s="44"/>
      <c r="O314" s="27"/>
    </row>
    <row r="315" spans="2:15" x14ac:dyDescent="0.2">
      <c r="B315" t="s">
        <v>224</v>
      </c>
      <c r="C315" t="s">
        <v>15</v>
      </c>
      <c r="D315" t="s">
        <v>16</v>
      </c>
      <c r="E315" s="47" t="s">
        <v>591</v>
      </c>
      <c r="F315" s="27">
        <v>8</v>
      </c>
      <c r="G315" s="27">
        <v>4</v>
      </c>
      <c r="H315" s="27">
        <v>10</v>
      </c>
      <c r="I315" s="27">
        <v>11.4</v>
      </c>
      <c r="J315" s="27" t="s">
        <v>254</v>
      </c>
      <c r="K315" s="51" t="s">
        <v>270</v>
      </c>
      <c r="L315" s="27">
        <v>0.58299999999999996</v>
      </c>
      <c r="M315" s="30"/>
      <c r="N315" s="44"/>
      <c r="O315" s="27"/>
    </row>
    <row r="316" spans="2:15" x14ac:dyDescent="0.2">
      <c r="B316" t="s">
        <v>224</v>
      </c>
      <c r="C316" t="s">
        <v>15</v>
      </c>
      <c r="D316" t="s">
        <v>160</v>
      </c>
      <c r="E316" s="47" t="s">
        <v>592</v>
      </c>
      <c r="F316" s="27">
        <v>5</v>
      </c>
      <c r="G316" s="27">
        <v>7</v>
      </c>
      <c r="H316" s="27">
        <v>8.5</v>
      </c>
      <c r="I316" s="27">
        <v>10</v>
      </c>
      <c r="J316" s="27" t="s">
        <v>254</v>
      </c>
      <c r="K316" s="51" t="s">
        <v>205</v>
      </c>
      <c r="L316" s="27">
        <v>0.48499999999999999</v>
      </c>
      <c r="M316" s="30"/>
      <c r="N316" s="44"/>
      <c r="O316" s="27"/>
    </row>
    <row r="317" spans="2:15" x14ac:dyDescent="0.2">
      <c r="B317" t="s">
        <v>224</v>
      </c>
      <c r="C317" t="s">
        <v>15</v>
      </c>
      <c r="D317" t="s">
        <v>232</v>
      </c>
      <c r="E317" s="47" t="s">
        <v>593</v>
      </c>
      <c r="F317" s="27">
        <v>4</v>
      </c>
      <c r="G317" s="27">
        <v>1</v>
      </c>
      <c r="H317" s="27">
        <v>4.5</v>
      </c>
      <c r="I317" s="27">
        <v>8.8000000000000007</v>
      </c>
      <c r="J317" s="27" t="s">
        <v>254</v>
      </c>
      <c r="K317" s="51" t="s">
        <v>273</v>
      </c>
      <c r="L317" s="27">
        <v>0.432</v>
      </c>
      <c r="M317" s="30"/>
      <c r="N317" s="44"/>
      <c r="O317" s="27"/>
    </row>
    <row r="318" spans="2:15" x14ac:dyDescent="0.2">
      <c r="B318" t="s">
        <v>224</v>
      </c>
      <c r="C318" t="s">
        <v>15</v>
      </c>
      <c r="D318" t="s">
        <v>227</v>
      </c>
      <c r="E318" s="47" t="s">
        <v>594</v>
      </c>
      <c r="F318" s="27">
        <v>2</v>
      </c>
      <c r="G318" s="27">
        <v>0</v>
      </c>
      <c r="H318" s="27">
        <v>2</v>
      </c>
      <c r="I318" s="27">
        <v>7.4</v>
      </c>
      <c r="J318" s="27" t="s">
        <v>255</v>
      </c>
      <c r="K318" s="51" t="s">
        <v>275</v>
      </c>
      <c r="L318" s="27">
        <v>0.373</v>
      </c>
      <c r="M318" s="30"/>
      <c r="N318" s="44"/>
      <c r="O318" s="27"/>
    </row>
    <row r="319" spans="2:15" x14ac:dyDescent="0.2">
      <c r="B319" t="s">
        <v>224</v>
      </c>
      <c r="C319" t="s">
        <v>3</v>
      </c>
      <c r="D319" t="s">
        <v>39</v>
      </c>
      <c r="E319" s="47" t="s">
        <v>595</v>
      </c>
      <c r="F319" s="27">
        <v>7</v>
      </c>
      <c r="G319" s="27">
        <v>9</v>
      </c>
      <c r="H319" s="27">
        <v>11.5</v>
      </c>
      <c r="I319" s="27">
        <v>12.400000000000002</v>
      </c>
      <c r="J319" s="27" t="s">
        <v>253</v>
      </c>
      <c r="K319" s="51" t="s">
        <v>269</v>
      </c>
      <c r="L319" s="27">
        <v>0.67</v>
      </c>
      <c r="M319" s="30"/>
      <c r="N319" s="44"/>
      <c r="O319" s="27"/>
    </row>
    <row r="320" spans="2:15" x14ac:dyDescent="0.2">
      <c r="B320" t="s">
        <v>224</v>
      </c>
      <c r="C320" t="s">
        <v>3</v>
      </c>
      <c r="D320" t="s">
        <v>5</v>
      </c>
      <c r="E320" s="47" t="s">
        <v>596</v>
      </c>
      <c r="F320" s="27">
        <v>3</v>
      </c>
      <c r="G320" s="27">
        <v>11</v>
      </c>
      <c r="H320" s="27">
        <v>8.5</v>
      </c>
      <c r="I320" s="27">
        <v>11.400000000000002</v>
      </c>
      <c r="J320" s="27" t="s">
        <v>254</v>
      </c>
      <c r="K320" s="51" t="s">
        <v>269</v>
      </c>
      <c r="L320" s="27">
        <v>0.59</v>
      </c>
      <c r="M320" s="30"/>
      <c r="N320" s="44"/>
      <c r="O320" s="27"/>
    </row>
    <row r="321" spans="2:15" x14ac:dyDescent="0.2">
      <c r="B321" t="s">
        <v>224</v>
      </c>
      <c r="C321" t="s">
        <v>3</v>
      </c>
      <c r="D321" t="s">
        <v>40</v>
      </c>
      <c r="E321" s="47" t="s">
        <v>597</v>
      </c>
      <c r="F321" s="27">
        <v>11</v>
      </c>
      <c r="G321" s="27">
        <v>3</v>
      </c>
      <c r="H321" s="27">
        <v>12.5</v>
      </c>
      <c r="I321" s="27">
        <v>12</v>
      </c>
      <c r="J321" s="27" t="s">
        <v>253</v>
      </c>
      <c r="K321" s="51" t="s">
        <v>268</v>
      </c>
      <c r="L321" s="27">
        <v>0.627</v>
      </c>
      <c r="M321" s="30"/>
      <c r="N321" s="44"/>
      <c r="O321" s="27"/>
    </row>
    <row r="322" spans="2:15" x14ac:dyDescent="0.2">
      <c r="B322" t="s">
        <v>224</v>
      </c>
      <c r="C322" t="s">
        <v>3</v>
      </c>
      <c r="D322" t="s">
        <v>228</v>
      </c>
      <c r="E322" s="47" t="s">
        <v>598</v>
      </c>
      <c r="F322" s="27">
        <v>10</v>
      </c>
      <c r="G322" s="27">
        <v>3</v>
      </c>
      <c r="H322" s="27">
        <v>11.5</v>
      </c>
      <c r="I322" s="27">
        <v>12.8</v>
      </c>
      <c r="J322" s="27" t="s">
        <v>253</v>
      </c>
      <c r="K322" s="51" t="s">
        <v>275</v>
      </c>
      <c r="L322" s="27">
        <v>0.69299999999999995</v>
      </c>
      <c r="M322" s="30"/>
      <c r="N322" s="44"/>
      <c r="O322" s="27"/>
    </row>
    <row r="323" spans="2:15" x14ac:dyDescent="0.2">
      <c r="B323" t="s">
        <v>224</v>
      </c>
      <c r="C323" t="s">
        <v>3</v>
      </c>
      <c r="D323" t="s">
        <v>61</v>
      </c>
      <c r="E323" s="47" t="s">
        <v>599</v>
      </c>
      <c r="F323" s="27">
        <v>4</v>
      </c>
      <c r="G323" s="27">
        <v>3</v>
      </c>
      <c r="H323" s="27">
        <v>5.5</v>
      </c>
      <c r="I323" s="27">
        <v>7.2000000000000011</v>
      </c>
      <c r="J323" s="27" t="s">
        <v>255</v>
      </c>
      <c r="K323" s="51" t="s">
        <v>61</v>
      </c>
      <c r="L323" s="27">
        <v>0.37</v>
      </c>
      <c r="M323" s="30"/>
      <c r="N323" s="44"/>
      <c r="O323" s="27"/>
    </row>
    <row r="324" spans="2:15" x14ac:dyDescent="0.2">
      <c r="B324" t="s">
        <v>224</v>
      </c>
      <c r="C324" t="s">
        <v>15</v>
      </c>
      <c r="D324" t="s">
        <v>232</v>
      </c>
      <c r="E324" s="47" t="s">
        <v>600</v>
      </c>
      <c r="F324" s="27">
        <v>2</v>
      </c>
      <c r="G324" s="27">
        <v>2</v>
      </c>
      <c r="H324" s="27">
        <v>3</v>
      </c>
      <c r="I324" s="27">
        <v>7.4</v>
      </c>
      <c r="J324" s="27" t="s">
        <v>255</v>
      </c>
      <c r="K324" s="51" t="s">
        <v>273</v>
      </c>
      <c r="L324" s="27">
        <v>0.373</v>
      </c>
      <c r="M324" s="30"/>
      <c r="N324" s="44"/>
      <c r="O324" s="27"/>
    </row>
    <row r="325" spans="2:15" x14ac:dyDescent="0.2">
      <c r="B325" t="s">
        <v>224</v>
      </c>
      <c r="C325" t="s">
        <v>3</v>
      </c>
      <c r="D325" t="s">
        <v>229</v>
      </c>
      <c r="E325" s="47" t="s">
        <v>601</v>
      </c>
      <c r="F325" s="27">
        <v>0</v>
      </c>
      <c r="G325" s="27">
        <v>2</v>
      </c>
      <c r="H325" s="27">
        <v>1</v>
      </c>
      <c r="I325" s="27">
        <v>3.8</v>
      </c>
      <c r="J325" s="27" t="s">
        <v>256</v>
      </c>
      <c r="K325" s="51" t="s">
        <v>41</v>
      </c>
      <c r="L325" s="27">
        <v>0.14499999999999999</v>
      </c>
      <c r="M325" s="30"/>
      <c r="N325" s="44"/>
      <c r="O325" s="27"/>
    </row>
    <row r="326" spans="2:15" x14ac:dyDescent="0.2">
      <c r="B326" t="s">
        <v>224</v>
      </c>
      <c r="C326" t="s">
        <v>3</v>
      </c>
      <c r="D326" t="s">
        <v>7</v>
      </c>
      <c r="E326" s="47" t="s">
        <v>602</v>
      </c>
      <c r="F326" s="27">
        <v>0</v>
      </c>
      <c r="G326" s="27">
        <v>1</v>
      </c>
      <c r="H326" s="27">
        <v>0.5</v>
      </c>
      <c r="I326" s="27">
        <v>2</v>
      </c>
      <c r="J326" s="27" t="s">
        <v>256</v>
      </c>
      <c r="K326" s="51" t="s">
        <v>274</v>
      </c>
      <c r="L326" s="27">
        <v>0.04</v>
      </c>
      <c r="M326" s="30"/>
      <c r="N326" s="44"/>
      <c r="O326" s="27"/>
    </row>
    <row r="327" spans="2:15" x14ac:dyDescent="0.2">
      <c r="B327" t="s">
        <v>224</v>
      </c>
      <c r="C327" t="s">
        <v>10</v>
      </c>
      <c r="D327" t="s">
        <v>12</v>
      </c>
      <c r="E327" s="47" t="s">
        <v>603</v>
      </c>
      <c r="F327" s="27">
        <v>11</v>
      </c>
      <c r="G327" s="27">
        <v>8</v>
      </c>
      <c r="H327" s="27">
        <v>15</v>
      </c>
      <c r="I327" s="27">
        <v>14.8</v>
      </c>
      <c r="J327" s="27" t="s">
        <v>252</v>
      </c>
      <c r="K327" s="51" t="s">
        <v>268</v>
      </c>
      <c r="L327" s="27">
        <v>0.90100000000000002</v>
      </c>
      <c r="M327" s="30"/>
      <c r="N327" s="44"/>
      <c r="O327" s="27"/>
    </row>
    <row r="328" spans="2:15" x14ac:dyDescent="0.2">
      <c r="B328" t="s">
        <v>224</v>
      </c>
      <c r="C328" t="s">
        <v>10</v>
      </c>
      <c r="D328" t="s">
        <v>42</v>
      </c>
      <c r="E328" s="47" t="s">
        <v>604</v>
      </c>
      <c r="F328" s="27">
        <v>10</v>
      </c>
      <c r="G328" s="27">
        <v>9</v>
      </c>
      <c r="H328" s="27">
        <v>14.5</v>
      </c>
      <c r="I328" s="27">
        <v>14.000000000000002</v>
      </c>
      <c r="J328" s="27" t="s">
        <v>252</v>
      </c>
      <c r="K328" s="51" t="s">
        <v>275</v>
      </c>
      <c r="L328" s="27">
        <v>0.83599999999999997</v>
      </c>
      <c r="M328" s="30"/>
      <c r="N328" s="44"/>
      <c r="O328" s="27"/>
    </row>
    <row r="329" spans="2:15" x14ac:dyDescent="0.2">
      <c r="B329" t="s">
        <v>224</v>
      </c>
      <c r="C329" t="s">
        <v>10</v>
      </c>
      <c r="D329" t="s">
        <v>231</v>
      </c>
      <c r="E329" s="47" t="s">
        <v>605</v>
      </c>
      <c r="F329" s="27">
        <v>9</v>
      </c>
      <c r="G329" s="27">
        <v>4</v>
      </c>
      <c r="H329" s="27">
        <v>11</v>
      </c>
      <c r="I329" s="27">
        <v>11.600000000000001</v>
      </c>
      <c r="J329" s="27" t="s">
        <v>253</v>
      </c>
      <c r="K329" s="51" t="s">
        <v>275</v>
      </c>
      <c r="L329" s="27">
        <v>0.60599999999999998</v>
      </c>
      <c r="M329" s="30"/>
      <c r="N329" s="44"/>
      <c r="O329" s="27"/>
    </row>
    <row r="330" spans="2:15" x14ac:dyDescent="0.2">
      <c r="B330" t="s">
        <v>224</v>
      </c>
      <c r="C330" t="s">
        <v>10</v>
      </c>
      <c r="D330" t="s">
        <v>230</v>
      </c>
      <c r="E330" s="47" t="s">
        <v>606</v>
      </c>
      <c r="F330" s="27">
        <v>1</v>
      </c>
      <c r="G330" s="27">
        <v>7</v>
      </c>
      <c r="H330" s="27">
        <v>4.5</v>
      </c>
      <c r="I330" s="27">
        <v>5.4</v>
      </c>
      <c r="J330" s="27" t="s">
        <v>255</v>
      </c>
      <c r="K330" s="51" t="s">
        <v>41</v>
      </c>
      <c r="L330" s="27">
        <v>0.24199999999999999</v>
      </c>
      <c r="M330" s="30"/>
      <c r="N330" s="44"/>
      <c r="O330" s="27"/>
    </row>
    <row r="331" spans="2:15" x14ac:dyDescent="0.2">
      <c r="B331" t="s">
        <v>224</v>
      </c>
      <c r="C331" t="s">
        <v>10</v>
      </c>
      <c r="D331" t="s">
        <v>234</v>
      </c>
      <c r="E331" s="47" t="s">
        <v>607</v>
      </c>
      <c r="F331" s="27">
        <v>2</v>
      </c>
      <c r="G331" s="27">
        <v>4</v>
      </c>
      <c r="H331" s="27">
        <v>4</v>
      </c>
      <c r="I331" s="27">
        <v>4.6000000000000005</v>
      </c>
      <c r="J331" s="27" t="s">
        <v>256</v>
      </c>
      <c r="K331" s="51" t="s">
        <v>272</v>
      </c>
      <c r="L331" s="27">
        <v>0.19500000000000001</v>
      </c>
      <c r="M331" s="30"/>
      <c r="N331" s="44"/>
      <c r="O331" s="27"/>
    </row>
    <row r="332" spans="2:15" x14ac:dyDescent="0.2">
      <c r="B332" t="s">
        <v>224</v>
      </c>
      <c r="C332" t="s">
        <v>10</v>
      </c>
      <c r="D332" t="s">
        <v>173</v>
      </c>
      <c r="E332" s="47" t="s">
        <v>608</v>
      </c>
      <c r="F332" s="27">
        <v>2</v>
      </c>
      <c r="G332" s="27">
        <v>1</v>
      </c>
      <c r="H332" s="27">
        <v>2.5</v>
      </c>
      <c r="I332" s="27">
        <v>3.4000000000000004</v>
      </c>
      <c r="J332" s="27" t="s">
        <v>256</v>
      </c>
      <c r="K332" s="51" t="s">
        <v>271</v>
      </c>
      <c r="L332" s="27">
        <v>0.124</v>
      </c>
      <c r="M332" s="30"/>
      <c r="N332" s="44"/>
      <c r="O332" s="27"/>
    </row>
    <row r="333" spans="2:15" x14ac:dyDescent="0.2">
      <c r="B333" t="s">
        <v>224</v>
      </c>
      <c r="C333" t="s">
        <v>10</v>
      </c>
      <c r="D333" t="s">
        <v>61</v>
      </c>
      <c r="E333" s="47" t="s">
        <v>609</v>
      </c>
      <c r="F333" s="27">
        <v>0</v>
      </c>
      <c r="G333" s="27">
        <v>2</v>
      </c>
      <c r="H333" s="27">
        <v>1</v>
      </c>
      <c r="I333" s="27">
        <v>3.4000000000000004</v>
      </c>
      <c r="J333" s="27" t="s">
        <v>256</v>
      </c>
      <c r="K333" s="51" t="s">
        <v>61</v>
      </c>
      <c r="L333" s="27">
        <v>0.124</v>
      </c>
      <c r="M333" s="30"/>
      <c r="N333" s="44"/>
      <c r="O333" s="27"/>
    </row>
    <row r="334" spans="2:15" x14ac:dyDescent="0.2">
      <c r="B334" t="s">
        <v>224</v>
      </c>
      <c r="C334" t="s">
        <v>10</v>
      </c>
      <c r="D334" t="s">
        <v>233</v>
      </c>
      <c r="E334" s="47" t="s">
        <v>610</v>
      </c>
      <c r="F334" s="27">
        <v>0</v>
      </c>
      <c r="G334" s="27">
        <v>1</v>
      </c>
      <c r="H334" s="27">
        <v>0.5</v>
      </c>
      <c r="I334" s="27">
        <v>1.8000000000000003</v>
      </c>
      <c r="J334" s="27" t="s">
        <v>256</v>
      </c>
      <c r="K334" s="51" t="s">
        <v>272</v>
      </c>
      <c r="L334" s="27">
        <v>3.5999999999999997E-2</v>
      </c>
      <c r="M334" s="30"/>
      <c r="N334" s="44"/>
      <c r="O334" s="27"/>
    </row>
    <row r="335" spans="2:15" x14ac:dyDescent="0.2">
      <c r="B335" t="s">
        <v>224</v>
      </c>
      <c r="C335" t="s">
        <v>10</v>
      </c>
      <c r="D335" t="s">
        <v>242</v>
      </c>
      <c r="E335" s="47" t="s">
        <v>611</v>
      </c>
      <c r="F335" s="27">
        <v>0</v>
      </c>
      <c r="G335" s="27">
        <v>0</v>
      </c>
      <c r="H335" s="27">
        <v>0</v>
      </c>
      <c r="I335" s="27">
        <v>2.2000000000000002</v>
      </c>
      <c r="J335" s="27" t="s">
        <v>256</v>
      </c>
      <c r="K335" s="51" t="s">
        <v>205</v>
      </c>
      <c r="L335" s="27">
        <v>5.3999999999999999E-2</v>
      </c>
      <c r="M335" s="30"/>
      <c r="N335" s="44"/>
      <c r="O335" s="27"/>
    </row>
    <row r="336" spans="2:15" x14ac:dyDescent="0.2">
      <c r="B336" t="s">
        <v>221</v>
      </c>
      <c r="C336" t="s">
        <v>15</v>
      </c>
      <c r="D336" t="s">
        <v>17</v>
      </c>
      <c r="E336" s="47" t="s">
        <v>612</v>
      </c>
      <c r="F336" s="27">
        <v>8</v>
      </c>
      <c r="G336" s="27">
        <v>8</v>
      </c>
      <c r="H336" s="27">
        <v>12</v>
      </c>
      <c r="I336" s="27">
        <v>12.8</v>
      </c>
      <c r="J336" s="27" t="s">
        <v>253</v>
      </c>
      <c r="K336" s="51" t="s">
        <v>270</v>
      </c>
      <c r="L336" s="27">
        <v>0.69299999999999995</v>
      </c>
      <c r="M336" s="30"/>
      <c r="N336" s="44"/>
      <c r="O336" s="27"/>
    </row>
    <row r="337" spans="2:15" x14ac:dyDescent="0.2">
      <c r="B337" t="s">
        <v>221</v>
      </c>
      <c r="C337" t="s">
        <v>15</v>
      </c>
      <c r="D337" t="s">
        <v>19</v>
      </c>
      <c r="E337" s="47" t="s">
        <v>613</v>
      </c>
      <c r="F337" s="27">
        <v>5</v>
      </c>
      <c r="G337" s="27">
        <v>8</v>
      </c>
      <c r="H337" s="27">
        <v>9</v>
      </c>
      <c r="I337" s="27">
        <v>11.2</v>
      </c>
      <c r="J337" s="27" t="s">
        <v>254</v>
      </c>
      <c r="K337" s="51" t="s">
        <v>275</v>
      </c>
      <c r="L337" s="27">
        <v>0.56299999999999994</v>
      </c>
      <c r="M337" s="30"/>
      <c r="N337" s="44"/>
      <c r="O337" s="27"/>
    </row>
    <row r="338" spans="2:15" x14ac:dyDescent="0.2">
      <c r="B338" t="s">
        <v>221</v>
      </c>
      <c r="C338" t="s">
        <v>15</v>
      </c>
      <c r="D338" t="s">
        <v>160</v>
      </c>
      <c r="E338" s="47" t="s">
        <v>614</v>
      </c>
      <c r="F338" s="27">
        <v>5</v>
      </c>
      <c r="G338" s="27">
        <v>7</v>
      </c>
      <c r="H338" s="27">
        <v>8.5</v>
      </c>
      <c r="I338" s="27">
        <v>10.600000000000001</v>
      </c>
      <c r="J338" s="27" t="s">
        <v>254</v>
      </c>
      <c r="K338" s="51" t="s">
        <v>205</v>
      </c>
      <c r="L338" s="27">
        <v>0.51800000000000002</v>
      </c>
      <c r="M338" s="30"/>
      <c r="N338" s="44"/>
      <c r="O338" s="27"/>
    </row>
    <row r="339" spans="2:15" x14ac:dyDescent="0.2">
      <c r="B339" t="s">
        <v>221</v>
      </c>
      <c r="C339" t="s">
        <v>15</v>
      </c>
      <c r="D339" t="s">
        <v>16</v>
      </c>
      <c r="E339" s="47" t="s">
        <v>615</v>
      </c>
      <c r="F339" s="27">
        <v>8</v>
      </c>
      <c r="G339" s="27">
        <v>4</v>
      </c>
      <c r="H339" s="27">
        <v>10</v>
      </c>
      <c r="I339" s="27">
        <v>11</v>
      </c>
      <c r="J339" s="27" t="s">
        <v>254</v>
      </c>
      <c r="K339" s="51" t="s">
        <v>270</v>
      </c>
      <c r="L339" s="27">
        <v>0.54400000000000004</v>
      </c>
      <c r="M339" s="30"/>
      <c r="N339" s="44"/>
      <c r="O339" s="27"/>
    </row>
    <row r="340" spans="2:15" x14ac:dyDescent="0.2">
      <c r="B340" t="s">
        <v>221</v>
      </c>
      <c r="C340" t="s">
        <v>15</v>
      </c>
      <c r="D340" t="s">
        <v>238</v>
      </c>
      <c r="E340" s="47" t="s">
        <v>616</v>
      </c>
      <c r="F340" s="27">
        <v>2</v>
      </c>
      <c r="G340" s="27">
        <v>4</v>
      </c>
      <c r="H340" s="27">
        <v>4</v>
      </c>
      <c r="I340" s="27">
        <v>6.8000000000000007</v>
      </c>
      <c r="J340" s="27" t="s">
        <v>255</v>
      </c>
      <c r="K340" s="51" t="s">
        <v>107</v>
      </c>
      <c r="L340" s="27">
        <v>0.33700000000000002</v>
      </c>
      <c r="M340" s="30"/>
      <c r="N340" s="44"/>
      <c r="O340" s="27"/>
    </row>
    <row r="341" spans="2:15" x14ac:dyDescent="0.2">
      <c r="B341" t="s">
        <v>221</v>
      </c>
      <c r="C341" t="s">
        <v>15</v>
      </c>
      <c r="D341" t="s">
        <v>18</v>
      </c>
      <c r="E341" s="47" t="s">
        <v>617</v>
      </c>
      <c r="F341" s="27">
        <v>0</v>
      </c>
      <c r="G341" s="27">
        <v>0</v>
      </c>
      <c r="H341" s="27">
        <v>0</v>
      </c>
      <c r="I341" s="27">
        <v>2.4000000000000004</v>
      </c>
      <c r="J341" s="27" t="s">
        <v>256</v>
      </c>
      <c r="K341" s="51" t="s">
        <v>274</v>
      </c>
      <c r="L341" s="27">
        <v>7.1999999999999995E-2</v>
      </c>
      <c r="M341" s="30"/>
      <c r="N341" s="44"/>
      <c r="O341" s="27"/>
    </row>
    <row r="342" spans="2:15" x14ac:dyDescent="0.2">
      <c r="B342" t="s">
        <v>221</v>
      </c>
      <c r="C342" t="s">
        <v>3</v>
      </c>
      <c r="D342" t="s">
        <v>5</v>
      </c>
      <c r="E342" s="47" t="s">
        <v>618</v>
      </c>
      <c r="F342" s="27">
        <v>3</v>
      </c>
      <c r="G342" s="27">
        <v>11</v>
      </c>
      <c r="H342" s="27">
        <v>8.5</v>
      </c>
      <c r="I342" s="27">
        <v>8.6000000000000014</v>
      </c>
      <c r="J342" s="27" t="s">
        <v>254</v>
      </c>
      <c r="K342" s="51" t="s">
        <v>269</v>
      </c>
      <c r="L342" s="27">
        <v>0.41899999999999998</v>
      </c>
      <c r="M342" s="30"/>
      <c r="N342" s="44"/>
      <c r="O342" s="27"/>
    </row>
    <row r="343" spans="2:15" x14ac:dyDescent="0.2">
      <c r="B343" t="s">
        <v>221</v>
      </c>
      <c r="C343" t="s">
        <v>3</v>
      </c>
      <c r="D343" t="s">
        <v>39</v>
      </c>
      <c r="E343" s="47" t="s">
        <v>619</v>
      </c>
      <c r="F343" s="27">
        <v>7</v>
      </c>
      <c r="G343" s="27">
        <v>9</v>
      </c>
      <c r="H343" s="27">
        <v>11.5</v>
      </c>
      <c r="I343" s="27">
        <v>12.600000000000001</v>
      </c>
      <c r="J343" s="27" t="s">
        <v>253</v>
      </c>
      <c r="K343" s="51" t="s">
        <v>269</v>
      </c>
      <c r="L343" s="27">
        <v>0.68300000000000005</v>
      </c>
      <c r="M343" s="30"/>
      <c r="N343" s="44"/>
      <c r="O343" s="27"/>
    </row>
    <row r="344" spans="2:15" x14ac:dyDescent="0.2">
      <c r="B344" t="s">
        <v>221</v>
      </c>
      <c r="C344" t="s">
        <v>3</v>
      </c>
      <c r="D344" t="s">
        <v>40</v>
      </c>
      <c r="E344" s="47" t="s">
        <v>620</v>
      </c>
      <c r="F344" s="27">
        <v>11</v>
      </c>
      <c r="G344" s="27">
        <v>3</v>
      </c>
      <c r="H344" s="27">
        <v>12.5</v>
      </c>
      <c r="I344" s="27">
        <v>13</v>
      </c>
      <c r="J344" s="27" t="s">
        <v>253</v>
      </c>
      <c r="K344" s="51" t="s">
        <v>268</v>
      </c>
      <c r="L344" s="27">
        <v>0.72399999999999998</v>
      </c>
      <c r="M344" s="30"/>
      <c r="N344" s="44"/>
      <c r="O344" s="27"/>
    </row>
    <row r="345" spans="2:15" x14ac:dyDescent="0.2">
      <c r="B345" t="s">
        <v>221</v>
      </c>
      <c r="C345" t="s">
        <v>3</v>
      </c>
      <c r="D345" t="s">
        <v>228</v>
      </c>
      <c r="E345" s="47" t="s">
        <v>621</v>
      </c>
      <c r="F345" s="27">
        <v>10</v>
      </c>
      <c r="G345" s="27">
        <v>3</v>
      </c>
      <c r="H345" s="27">
        <v>11.5</v>
      </c>
      <c r="I345" s="27">
        <v>12.8</v>
      </c>
      <c r="J345" s="27" t="s">
        <v>253</v>
      </c>
      <c r="K345" s="51" t="s">
        <v>275</v>
      </c>
      <c r="L345" s="27">
        <v>0.69299999999999995</v>
      </c>
      <c r="M345" s="30"/>
      <c r="N345" s="44"/>
      <c r="O345" s="27"/>
    </row>
    <row r="346" spans="2:15" x14ac:dyDescent="0.2">
      <c r="B346" t="s">
        <v>221</v>
      </c>
      <c r="C346" t="s">
        <v>3</v>
      </c>
      <c r="D346" t="s">
        <v>61</v>
      </c>
      <c r="E346" s="47" t="s">
        <v>622</v>
      </c>
      <c r="F346" s="27">
        <v>4</v>
      </c>
      <c r="G346" s="27">
        <v>3</v>
      </c>
      <c r="H346" s="27">
        <v>5.5</v>
      </c>
      <c r="I346" s="27">
        <v>8</v>
      </c>
      <c r="J346" s="27" t="s">
        <v>255</v>
      </c>
      <c r="K346" s="51" t="s">
        <v>61</v>
      </c>
      <c r="L346" s="27">
        <v>0.39300000000000002</v>
      </c>
      <c r="M346" s="30"/>
      <c r="N346" s="44"/>
      <c r="O346" s="27"/>
    </row>
    <row r="347" spans="2:15" x14ac:dyDescent="0.2">
      <c r="B347" t="s">
        <v>221</v>
      </c>
      <c r="C347" t="s">
        <v>15</v>
      </c>
      <c r="D347" t="s">
        <v>232</v>
      </c>
      <c r="E347" s="47" t="s">
        <v>623</v>
      </c>
      <c r="F347" s="27">
        <v>2</v>
      </c>
      <c r="G347" s="27">
        <v>2</v>
      </c>
      <c r="H347" s="27">
        <v>3</v>
      </c>
      <c r="I347" s="27">
        <v>5.2000000000000011</v>
      </c>
      <c r="J347" s="27" t="s">
        <v>255</v>
      </c>
      <c r="K347" s="51" t="s">
        <v>273</v>
      </c>
      <c r="L347" s="27">
        <v>0.23599999999999999</v>
      </c>
      <c r="M347" s="30"/>
      <c r="N347" s="44"/>
      <c r="O347" s="27"/>
    </row>
    <row r="348" spans="2:15" x14ac:dyDescent="0.2">
      <c r="B348" t="s">
        <v>221</v>
      </c>
      <c r="C348" t="s">
        <v>3</v>
      </c>
      <c r="D348" t="s">
        <v>229</v>
      </c>
      <c r="E348" s="47" t="s">
        <v>624</v>
      </c>
      <c r="F348" s="27">
        <v>0</v>
      </c>
      <c r="G348" s="27">
        <v>2</v>
      </c>
      <c r="H348" s="27">
        <v>1</v>
      </c>
      <c r="I348" s="27">
        <v>2.8</v>
      </c>
      <c r="J348" s="27" t="s">
        <v>256</v>
      </c>
      <c r="K348" s="51" t="s">
        <v>41</v>
      </c>
      <c r="L348" s="27">
        <v>8.5000000000000006E-2</v>
      </c>
      <c r="M348" s="30"/>
      <c r="N348" s="44"/>
      <c r="O348" s="27"/>
    </row>
    <row r="349" spans="2:15" x14ac:dyDescent="0.2">
      <c r="B349" t="s">
        <v>221</v>
      </c>
      <c r="C349" t="s">
        <v>3</v>
      </c>
      <c r="D349" t="s">
        <v>7</v>
      </c>
      <c r="E349" s="47" t="s">
        <v>625</v>
      </c>
      <c r="F349" s="27">
        <v>0</v>
      </c>
      <c r="G349" s="27">
        <v>1</v>
      </c>
      <c r="H349" s="27">
        <v>0.5</v>
      </c>
      <c r="I349" s="27">
        <v>3.2</v>
      </c>
      <c r="J349" s="27" t="s">
        <v>256</v>
      </c>
      <c r="K349" s="51" t="s">
        <v>274</v>
      </c>
      <c r="L349" s="27">
        <v>0.108</v>
      </c>
      <c r="M349" s="30"/>
      <c r="N349" s="44"/>
      <c r="O349" s="27"/>
    </row>
    <row r="350" spans="2:15" x14ac:dyDescent="0.2">
      <c r="B350" t="s">
        <v>221</v>
      </c>
      <c r="C350" t="s">
        <v>10</v>
      </c>
      <c r="D350" t="s">
        <v>231</v>
      </c>
      <c r="E350" s="47" t="s">
        <v>626</v>
      </c>
      <c r="F350" s="27">
        <v>9</v>
      </c>
      <c r="G350" s="27">
        <v>4</v>
      </c>
      <c r="H350" s="27">
        <v>11</v>
      </c>
      <c r="I350" s="27">
        <v>11.200000000000001</v>
      </c>
      <c r="J350" s="27" t="s">
        <v>254</v>
      </c>
      <c r="K350" s="51" t="s">
        <v>275</v>
      </c>
      <c r="L350" s="27">
        <v>0.57199999999999995</v>
      </c>
      <c r="M350" s="30"/>
      <c r="N350" s="44"/>
      <c r="O350" s="27"/>
    </row>
    <row r="351" spans="2:15" x14ac:dyDescent="0.2">
      <c r="B351" t="s">
        <v>221</v>
      </c>
      <c r="C351" t="s">
        <v>10</v>
      </c>
      <c r="D351" t="s">
        <v>42</v>
      </c>
      <c r="E351" s="47" t="s">
        <v>627</v>
      </c>
      <c r="F351" s="27">
        <v>10</v>
      </c>
      <c r="G351" s="27">
        <v>9</v>
      </c>
      <c r="H351" s="27">
        <v>14.5</v>
      </c>
      <c r="I351" s="27">
        <v>14.8</v>
      </c>
      <c r="J351" s="27" t="s">
        <v>252</v>
      </c>
      <c r="K351" s="51" t="s">
        <v>275</v>
      </c>
      <c r="L351" s="27">
        <v>0.90100000000000002</v>
      </c>
      <c r="M351" s="30"/>
      <c r="N351" s="44"/>
      <c r="O351" s="27"/>
    </row>
    <row r="352" spans="2:15" x14ac:dyDescent="0.2">
      <c r="B352" t="s">
        <v>221</v>
      </c>
      <c r="C352" t="s">
        <v>10</v>
      </c>
      <c r="D352" t="s">
        <v>12</v>
      </c>
      <c r="E352" s="47" t="s">
        <v>628</v>
      </c>
      <c r="F352" s="27">
        <v>11</v>
      </c>
      <c r="G352" s="27">
        <v>8</v>
      </c>
      <c r="H352" s="27">
        <v>15</v>
      </c>
      <c r="I352" s="27">
        <v>15</v>
      </c>
      <c r="J352" s="27" t="s">
        <v>252</v>
      </c>
      <c r="K352" s="51" t="s">
        <v>268</v>
      </c>
      <c r="L352" s="27">
        <v>0.91900000000000004</v>
      </c>
      <c r="M352" s="30"/>
      <c r="N352" s="44"/>
      <c r="O352" s="27"/>
    </row>
    <row r="353" spans="2:15" x14ac:dyDescent="0.2">
      <c r="B353" t="s">
        <v>221</v>
      </c>
      <c r="C353" t="s">
        <v>10</v>
      </c>
      <c r="D353" t="s">
        <v>230</v>
      </c>
      <c r="E353" s="47" t="s">
        <v>629</v>
      </c>
      <c r="F353" s="27">
        <v>1</v>
      </c>
      <c r="G353" s="27">
        <v>7</v>
      </c>
      <c r="H353" s="27">
        <v>4.5</v>
      </c>
      <c r="I353" s="27">
        <v>5.6</v>
      </c>
      <c r="J353" s="27" t="s">
        <v>255</v>
      </c>
      <c r="K353" s="51" t="s">
        <v>41</v>
      </c>
      <c r="L353" s="27">
        <v>0.254</v>
      </c>
      <c r="M353" s="30"/>
      <c r="N353" s="44"/>
      <c r="O353" s="27"/>
    </row>
    <row r="354" spans="2:15" x14ac:dyDescent="0.2">
      <c r="B354" t="s">
        <v>221</v>
      </c>
      <c r="C354" t="s">
        <v>10</v>
      </c>
      <c r="D354" t="s">
        <v>234</v>
      </c>
      <c r="E354" s="47" t="s">
        <v>630</v>
      </c>
      <c r="F354" s="27">
        <v>2</v>
      </c>
      <c r="G354" s="27">
        <v>4</v>
      </c>
      <c r="H354" s="27">
        <v>4</v>
      </c>
      <c r="I354" s="27">
        <v>6.4</v>
      </c>
      <c r="J354" s="27" t="s">
        <v>255</v>
      </c>
      <c r="K354" s="51" t="s">
        <v>272</v>
      </c>
      <c r="L354" s="27">
        <v>0.308</v>
      </c>
      <c r="M354" s="30"/>
      <c r="N354" s="44"/>
      <c r="O354" s="27"/>
    </row>
    <row r="355" spans="2:15" x14ac:dyDescent="0.2">
      <c r="B355" t="s">
        <v>221</v>
      </c>
      <c r="C355" t="s">
        <v>10</v>
      </c>
      <c r="D355" t="s">
        <v>173</v>
      </c>
      <c r="E355" s="47" t="s">
        <v>631</v>
      </c>
      <c r="F355" s="27">
        <v>2</v>
      </c>
      <c r="G355" s="27">
        <v>1</v>
      </c>
      <c r="H355" s="27">
        <v>2.5</v>
      </c>
      <c r="I355" s="27">
        <v>4.5999999999999996</v>
      </c>
      <c r="J355" s="27" t="s">
        <v>256</v>
      </c>
      <c r="K355" s="51" t="s">
        <v>271</v>
      </c>
      <c r="L355" s="27">
        <v>0.18099999999999999</v>
      </c>
      <c r="M355" s="30"/>
      <c r="N355" s="44"/>
      <c r="O355" s="27"/>
    </row>
    <row r="356" spans="2:15" x14ac:dyDescent="0.2">
      <c r="B356" t="s">
        <v>219</v>
      </c>
      <c r="C356" t="s">
        <v>15</v>
      </c>
      <c r="D356" t="s">
        <v>17</v>
      </c>
      <c r="E356" s="47" t="s">
        <v>632</v>
      </c>
      <c r="F356" s="27">
        <v>8</v>
      </c>
      <c r="G356" s="27">
        <v>8</v>
      </c>
      <c r="H356" s="27">
        <v>12</v>
      </c>
      <c r="I356" s="27">
        <v>13.000000000000002</v>
      </c>
      <c r="J356" s="27" t="s">
        <v>253</v>
      </c>
      <c r="K356" s="51" t="s">
        <v>270</v>
      </c>
      <c r="L356" s="27">
        <v>0.73899999999999999</v>
      </c>
      <c r="M356" s="30"/>
      <c r="N356" s="44"/>
      <c r="O356" s="27"/>
    </row>
    <row r="357" spans="2:15" x14ac:dyDescent="0.2">
      <c r="B357" t="s">
        <v>219</v>
      </c>
      <c r="C357" t="s">
        <v>15</v>
      </c>
      <c r="D357" t="s">
        <v>19</v>
      </c>
      <c r="E357" s="47" t="s">
        <v>633</v>
      </c>
      <c r="F357" s="27">
        <v>5</v>
      </c>
      <c r="G357" s="27">
        <v>8</v>
      </c>
      <c r="H357" s="27">
        <v>9</v>
      </c>
      <c r="I357" s="27">
        <v>9.1999999999999993</v>
      </c>
      <c r="J357" s="27" t="s">
        <v>254</v>
      </c>
      <c r="K357" s="51" t="s">
        <v>275</v>
      </c>
      <c r="L357" s="27">
        <v>0.44700000000000001</v>
      </c>
      <c r="M357" s="30"/>
      <c r="N357" s="44"/>
      <c r="O357" s="27"/>
    </row>
    <row r="358" spans="2:15" x14ac:dyDescent="0.2">
      <c r="B358" t="s">
        <v>219</v>
      </c>
      <c r="C358" t="s">
        <v>15</v>
      </c>
      <c r="D358" t="s">
        <v>238</v>
      </c>
      <c r="E358" s="47" t="s">
        <v>634</v>
      </c>
      <c r="F358" s="27">
        <v>2</v>
      </c>
      <c r="G358" s="27">
        <v>4</v>
      </c>
      <c r="H358" s="27">
        <v>4</v>
      </c>
      <c r="I358" s="27">
        <v>7</v>
      </c>
      <c r="J358" s="27" t="s">
        <v>255</v>
      </c>
      <c r="K358" s="51" t="s">
        <v>107</v>
      </c>
      <c r="L358" s="27">
        <v>0.35499999999999998</v>
      </c>
      <c r="M358" s="30"/>
      <c r="N358" s="44"/>
      <c r="O358" s="27"/>
    </row>
    <row r="359" spans="2:15" x14ac:dyDescent="0.2">
      <c r="B359" t="s">
        <v>219</v>
      </c>
      <c r="C359" t="s">
        <v>15</v>
      </c>
      <c r="D359" t="s">
        <v>16</v>
      </c>
      <c r="E359" s="47" t="s">
        <v>635</v>
      </c>
      <c r="F359" s="27">
        <v>8</v>
      </c>
      <c r="G359" s="27">
        <v>4</v>
      </c>
      <c r="H359" s="27">
        <v>10</v>
      </c>
      <c r="I359" s="27">
        <v>12.4</v>
      </c>
      <c r="J359" s="27" t="s">
        <v>253</v>
      </c>
      <c r="K359" s="51" t="s">
        <v>270</v>
      </c>
      <c r="L359" s="27">
        <v>0.65900000000000003</v>
      </c>
      <c r="M359" s="30"/>
      <c r="N359" s="44"/>
      <c r="O359" s="27"/>
    </row>
    <row r="360" spans="2:15" x14ac:dyDescent="0.2">
      <c r="B360" t="s">
        <v>219</v>
      </c>
      <c r="C360" t="s">
        <v>15</v>
      </c>
      <c r="D360" t="s">
        <v>232</v>
      </c>
      <c r="E360" s="47" t="s">
        <v>636</v>
      </c>
      <c r="F360" s="27">
        <v>4</v>
      </c>
      <c r="G360" s="27">
        <v>1</v>
      </c>
      <c r="H360" s="27">
        <v>4.5</v>
      </c>
      <c r="I360" s="27">
        <v>7</v>
      </c>
      <c r="J360" s="27" t="s">
        <v>255</v>
      </c>
      <c r="K360" s="51" t="s">
        <v>273</v>
      </c>
      <c r="L360" s="27">
        <v>0.35499999999999998</v>
      </c>
      <c r="M360" s="30"/>
      <c r="N360" s="44"/>
      <c r="O360" s="27"/>
    </row>
    <row r="361" spans="2:15" x14ac:dyDescent="0.2">
      <c r="B361" t="s">
        <v>219</v>
      </c>
      <c r="C361" t="s">
        <v>15</v>
      </c>
      <c r="D361" t="s">
        <v>67</v>
      </c>
      <c r="E361" s="47" t="s">
        <v>637</v>
      </c>
      <c r="F361" s="27">
        <v>0</v>
      </c>
      <c r="G361" s="27">
        <v>2</v>
      </c>
      <c r="H361" s="27">
        <v>1</v>
      </c>
      <c r="I361" s="27">
        <v>4.8</v>
      </c>
      <c r="J361" s="27" t="s">
        <v>255</v>
      </c>
      <c r="K361" s="51" t="s">
        <v>274</v>
      </c>
      <c r="L361" s="27">
        <v>0.21099999999999999</v>
      </c>
      <c r="M361" s="30"/>
      <c r="N361" s="44"/>
      <c r="O361" s="27"/>
    </row>
    <row r="362" spans="2:15" x14ac:dyDescent="0.2">
      <c r="B362" t="s">
        <v>219</v>
      </c>
      <c r="C362" t="s">
        <v>15</v>
      </c>
      <c r="D362" t="s">
        <v>236</v>
      </c>
      <c r="E362" s="47" t="s">
        <v>638</v>
      </c>
      <c r="F362" s="27">
        <v>0</v>
      </c>
      <c r="G362" s="27">
        <v>2</v>
      </c>
      <c r="H362" s="27">
        <v>1</v>
      </c>
      <c r="I362" s="27">
        <v>4.8</v>
      </c>
      <c r="J362" s="27" t="s">
        <v>255</v>
      </c>
      <c r="K362" s="51" t="s">
        <v>270</v>
      </c>
      <c r="L362" s="27">
        <v>0.21099999999999999</v>
      </c>
      <c r="M362" s="30"/>
      <c r="N362" s="44"/>
      <c r="O362" s="27"/>
    </row>
    <row r="363" spans="2:15" x14ac:dyDescent="0.2">
      <c r="B363" t="s">
        <v>219</v>
      </c>
      <c r="C363" t="s">
        <v>15</v>
      </c>
      <c r="D363" t="s">
        <v>18</v>
      </c>
      <c r="E363" s="47" t="s">
        <v>639</v>
      </c>
      <c r="F363" s="27">
        <v>0</v>
      </c>
      <c r="G363" s="27">
        <v>0</v>
      </c>
      <c r="H363" s="27">
        <v>0</v>
      </c>
      <c r="I363" s="27">
        <v>3.2</v>
      </c>
      <c r="J363" s="27" t="s">
        <v>256</v>
      </c>
      <c r="K363" s="51" t="s">
        <v>274</v>
      </c>
      <c r="L363" s="27">
        <v>0.108</v>
      </c>
      <c r="M363" s="30"/>
      <c r="N363" s="44"/>
      <c r="O363" s="27"/>
    </row>
    <row r="364" spans="2:15" x14ac:dyDescent="0.2">
      <c r="B364" t="s">
        <v>219</v>
      </c>
      <c r="C364" t="s">
        <v>3</v>
      </c>
      <c r="D364" t="s">
        <v>39</v>
      </c>
      <c r="E364" s="47" t="s">
        <v>640</v>
      </c>
      <c r="F364" s="27">
        <v>7</v>
      </c>
      <c r="G364" s="27">
        <v>9</v>
      </c>
      <c r="H364" s="27">
        <v>11.5</v>
      </c>
      <c r="I364" s="27">
        <v>12.8</v>
      </c>
      <c r="J364" s="27" t="s">
        <v>253</v>
      </c>
      <c r="K364" s="51" t="s">
        <v>269</v>
      </c>
      <c r="L364" s="27">
        <v>0.69299999999999995</v>
      </c>
      <c r="M364" s="30"/>
      <c r="N364" s="44"/>
      <c r="O364" s="27"/>
    </row>
    <row r="365" spans="2:15" x14ac:dyDescent="0.2">
      <c r="B365" t="s">
        <v>219</v>
      </c>
      <c r="C365" t="s">
        <v>3</v>
      </c>
      <c r="D365" t="s">
        <v>40</v>
      </c>
      <c r="E365" s="47" t="s">
        <v>641</v>
      </c>
      <c r="F365" s="27">
        <v>11</v>
      </c>
      <c r="G365" s="27">
        <v>3</v>
      </c>
      <c r="H365" s="27">
        <v>12.5</v>
      </c>
      <c r="I365" s="27">
        <v>14.4</v>
      </c>
      <c r="J365" s="27" t="s">
        <v>252</v>
      </c>
      <c r="K365" s="51" t="s">
        <v>268</v>
      </c>
      <c r="L365" s="27">
        <v>0.86499999999999999</v>
      </c>
      <c r="M365" s="30"/>
      <c r="N365" s="44"/>
      <c r="O365" s="27"/>
    </row>
    <row r="366" spans="2:15" x14ac:dyDescent="0.2">
      <c r="B366" t="s">
        <v>219</v>
      </c>
      <c r="C366" t="s">
        <v>3</v>
      </c>
      <c r="D366" t="s">
        <v>5</v>
      </c>
      <c r="E366" s="47" t="s">
        <v>642</v>
      </c>
      <c r="F366" s="27">
        <v>3</v>
      </c>
      <c r="G366" s="27">
        <v>11</v>
      </c>
      <c r="H366" s="27">
        <v>8.5</v>
      </c>
      <c r="I366" s="27">
        <v>9.4</v>
      </c>
      <c r="J366" s="27" t="s">
        <v>254</v>
      </c>
      <c r="K366" s="51" t="s">
        <v>269</v>
      </c>
      <c r="L366" s="27">
        <v>0.46</v>
      </c>
      <c r="M366" s="30"/>
      <c r="N366" s="44"/>
      <c r="O366" s="27"/>
    </row>
    <row r="367" spans="2:15" x14ac:dyDescent="0.2">
      <c r="B367" t="s">
        <v>219</v>
      </c>
      <c r="C367" t="s">
        <v>3</v>
      </c>
      <c r="D367" t="s">
        <v>228</v>
      </c>
      <c r="E367" s="47" t="s">
        <v>643</v>
      </c>
      <c r="F367" s="27">
        <v>10</v>
      </c>
      <c r="G367" s="27">
        <v>3</v>
      </c>
      <c r="H367" s="27">
        <v>11.5</v>
      </c>
      <c r="I367" s="27">
        <v>11.8</v>
      </c>
      <c r="J367" s="27" t="s">
        <v>253</v>
      </c>
      <c r="K367" s="51" t="s">
        <v>275</v>
      </c>
      <c r="L367" s="27">
        <v>0.61599999999999999</v>
      </c>
      <c r="M367" s="30"/>
      <c r="N367" s="44"/>
      <c r="O367" s="27"/>
    </row>
    <row r="368" spans="2:15" x14ac:dyDescent="0.2">
      <c r="B368" t="s">
        <v>219</v>
      </c>
      <c r="C368" t="s">
        <v>3</v>
      </c>
      <c r="D368" t="s">
        <v>61</v>
      </c>
      <c r="E368" s="47" t="s">
        <v>644</v>
      </c>
      <c r="F368" s="27">
        <v>4</v>
      </c>
      <c r="G368" s="27">
        <v>3</v>
      </c>
      <c r="H368" s="27">
        <v>5.5</v>
      </c>
      <c r="I368" s="27">
        <v>5.6000000000000005</v>
      </c>
      <c r="J368" s="27" t="s">
        <v>255</v>
      </c>
      <c r="K368" s="51" t="s">
        <v>61</v>
      </c>
      <c r="L368" s="27">
        <v>0.26500000000000001</v>
      </c>
      <c r="M368" s="30"/>
      <c r="N368" s="44"/>
      <c r="O368" s="27"/>
    </row>
    <row r="369" spans="2:15" x14ac:dyDescent="0.2">
      <c r="B369" t="s">
        <v>219</v>
      </c>
      <c r="C369" t="s">
        <v>3</v>
      </c>
      <c r="D369" t="s">
        <v>229</v>
      </c>
      <c r="E369" s="47" t="s">
        <v>645</v>
      </c>
      <c r="F369" s="27">
        <v>0</v>
      </c>
      <c r="G369" s="27">
        <v>2</v>
      </c>
      <c r="H369" s="27">
        <v>1</v>
      </c>
      <c r="I369" s="27">
        <v>2.8</v>
      </c>
      <c r="J369" s="27" t="s">
        <v>256</v>
      </c>
      <c r="K369" s="51" t="s">
        <v>41</v>
      </c>
      <c r="L369" s="27">
        <v>8.5000000000000006E-2</v>
      </c>
      <c r="M369" s="30"/>
      <c r="N369" s="44"/>
      <c r="O369" s="27"/>
    </row>
    <row r="370" spans="2:15" x14ac:dyDescent="0.2">
      <c r="B370" t="s">
        <v>219</v>
      </c>
      <c r="C370" t="s">
        <v>3</v>
      </c>
      <c r="D370" t="s">
        <v>7</v>
      </c>
      <c r="E370" s="47" t="s">
        <v>646</v>
      </c>
      <c r="F370" s="27">
        <v>0</v>
      </c>
      <c r="G370" s="27">
        <v>1</v>
      </c>
      <c r="H370" s="27">
        <v>0.5</v>
      </c>
      <c r="I370" s="27">
        <v>2.6</v>
      </c>
      <c r="J370" s="27" t="s">
        <v>256</v>
      </c>
      <c r="K370" s="51" t="s">
        <v>274</v>
      </c>
      <c r="L370" s="27">
        <v>0.08</v>
      </c>
      <c r="M370" s="30"/>
      <c r="N370" s="44"/>
      <c r="O370" s="27"/>
    </row>
    <row r="371" spans="2:15" x14ac:dyDescent="0.2">
      <c r="B371" t="s">
        <v>219</v>
      </c>
      <c r="C371" t="s">
        <v>10</v>
      </c>
      <c r="D371" t="s">
        <v>12</v>
      </c>
      <c r="E371" s="47" t="s">
        <v>647</v>
      </c>
      <c r="F371" s="27">
        <v>11</v>
      </c>
      <c r="G371" s="27">
        <v>8</v>
      </c>
      <c r="H371" s="27">
        <v>15</v>
      </c>
      <c r="I371" s="27">
        <v>15.4</v>
      </c>
      <c r="J371" s="27" t="s">
        <v>252</v>
      </c>
      <c r="K371" s="51" t="s">
        <v>268</v>
      </c>
      <c r="L371" s="27">
        <v>0.94499999999999995</v>
      </c>
      <c r="M371" s="30"/>
      <c r="N371" s="44"/>
      <c r="O371" s="27"/>
    </row>
    <row r="372" spans="2:15" x14ac:dyDescent="0.2">
      <c r="B372" t="s">
        <v>219</v>
      </c>
      <c r="C372" t="s">
        <v>10</v>
      </c>
      <c r="D372" t="s">
        <v>42</v>
      </c>
      <c r="E372" s="47" t="s">
        <v>648</v>
      </c>
      <c r="F372" s="27">
        <v>10</v>
      </c>
      <c r="G372" s="27">
        <v>9</v>
      </c>
      <c r="H372" s="27">
        <v>14.5</v>
      </c>
      <c r="I372" s="27">
        <v>13.000000000000002</v>
      </c>
      <c r="J372" s="27" t="s">
        <v>253</v>
      </c>
      <c r="K372" s="51" t="s">
        <v>275</v>
      </c>
      <c r="L372" s="27">
        <v>0.73899999999999999</v>
      </c>
      <c r="M372" s="30"/>
      <c r="N372" s="44"/>
      <c r="O372" s="27"/>
    </row>
    <row r="373" spans="2:15" x14ac:dyDescent="0.2">
      <c r="B373" t="s">
        <v>219</v>
      </c>
      <c r="C373" t="s">
        <v>10</v>
      </c>
      <c r="D373" t="s">
        <v>231</v>
      </c>
      <c r="E373" s="47" t="s">
        <v>649</v>
      </c>
      <c r="F373" s="27">
        <v>9</v>
      </c>
      <c r="G373" s="27">
        <v>4</v>
      </c>
      <c r="H373" s="27">
        <v>11</v>
      </c>
      <c r="I373" s="27">
        <v>13.8</v>
      </c>
      <c r="J373" s="27" t="s">
        <v>252</v>
      </c>
      <c r="K373" s="51" t="s">
        <v>275</v>
      </c>
      <c r="L373" s="27">
        <v>0.81799999999999995</v>
      </c>
      <c r="M373" s="30"/>
      <c r="N373" s="44"/>
      <c r="O373" s="27"/>
    </row>
    <row r="374" spans="2:15" x14ac:dyDescent="0.2">
      <c r="B374" t="s">
        <v>219</v>
      </c>
      <c r="C374" t="s">
        <v>10</v>
      </c>
      <c r="D374" t="s">
        <v>230</v>
      </c>
      <c r="E374" s="47" t="s">
        <v>650</v>
      </c>
      <c r="F374" s="27">
        <v>1</v>
      </c>
      <c r="G374" s="27">
        <v>7</v>
      </c>
      <c r="H374" s="27">
        <v>4.5</v>
      </c>
      <c r="I374" s="27">
        <v>7</v>
      </c>
      <c r="J374" s="27" t="s">
        <v>255</v>
      </c>
      <c r="K374" s="51" t="s">
        <v>41</v>
      </c>
      <c r="L374" s="27">
        <v>0.35499999999999998</v>
      </c>
      <c r="M374" s="30"/>
      <c r="N374" s="44"/>
      <c r="O374" s="27"/>
    </row>
    <row r="375" spans="2:15" x14ac:dyDescent="0.2">
      <c r="B375" t="s">
        <v>219</v>
      </c>
      <c r="C375" t="s">
        <v>10</v>
      </c>
      <c r="D375" t="s">
        <v>234</v>
      </c>
      <c r="E375" s="47" t="s">
        <v>651</v>
      </c>
      <c r="F375" s="27">
        <v>2</v>
      </c>
      <c r="G375" s="27">
        <v>4</v>
      </c>
      <c r="H375" s="27">
        <v>4</v>
      </c>
      <c r="I375" s="27">
        <v>4.6000000000000005</v>
      </c>
      <c r="J375" s="27" t="s">
        <v>256</v>
      </c>
      <c r="K375" s="51" t="s">
        <v>272</v>
      </c>
      <c r="L375" s="27">
        <v>0.19500000000000001</v>
      </c>
      <c r="M375" s="30"/>
      <c r="N375" s="44"/>
      <c r="O375" s="27"/>
    </row>
    <row r="376" spans="2:15" x14ac:dyDescent="0.2">
      <c r="B376" t="s">
        <v>219</v>
      </c>
      <c r="C376" t="s">
        <v>10</v>
      </c>
      <c r="D376" t="s">
        <v>233</v>
      </c>
      <c r="E376" s="47" t="s">
        <v>652</v>
      </c>
      <c r="F376" s="27">
        <v>0</v>
      </c>
      <c r="G376" s="27">
        <v>1</v>
      </c>
      <c r="H376" s="27">
        <v>0.5</v>
      </c>
      <c r="I376" s="27">
        <v>1.6</v>
      </c>
      <c r="J376" s="27" t="s">
        <v>256</v>
      </c>
      <c r="K376" s="51" t="s">
        <v>272</v>
      </c>
      <c r="L376" s="27">
        <v>1.7999999999999999E-2</v>
      </c>
      <c r="M376" s="30"/>
      <c r="N376" s="44"/>
      <c r="O376" s="27"/>
    </row>
    <row r="377" spans="2:15" x14ac:dyDescent="0.2">
      <c r="B377" t="s">
        <v>55</v>
      </c>
      <c r="C377" t="s">
        <v>15</v>
      </c>
      <c r="D377" t="s">
        <v>16</v>
      </c>
      <c r="E377" s="47" t="s">
        <v>653</v>
      </c>
      <c r="F377" s="27">
        <v>8</v>
      </c>
      <c r="G377" s="27">
        <v>4</v>
      </c>
      <c r="H377" s="27">
        <v>10</v>
      </c>
      <c r="I377" s="27">
        <v>14.4</v>
      </c>
      <c r="J377" s="27" t="s">
        <v>252</v>
      </c>
      <c r="K377" s="51" t="s">
        <v>270</v>
      </c>
      <c r="L377" s="27">
        <v>0.86499999999999999</v>
      </c>
      <c r="M377" s="30"/>
      <c r="N377" s="44"/>
      <c r="O377" s="27"/>
    </row>
    <row r="378" spans="2:15" x14ac:dyDescent="0.2">
      <c r="B378" t="s">
        <v>55</v>
      </c>
      <c r="C378" t="s">
        <v>15</v>
      </c>
      <c r="D378" t="s">
        <v>17</v>
      </c>
      <c r="E378" s="47" t="s">
        <v>654</v>
      </c>
      <c r="F378" s="27">
        <v>8</v>
      </c>
      <c r="G378" s="27">
        <v>8</v>
      </c>
      <c r="H378" s="27">
        <v>12</v>
      </c>
      <c r="I378" s="27">
        <v>16.400000000000002</v>
      </c>
      <c r="J378" s="27" t="s">
        <v>252</v>
      </c>
      <c r="K378" s="51" t="s">
        <v>270</v>
      </c>
      <c r="L378" s="27">
        <v>0.97299999999999998</v>
      </c>
      <c r="M378" s="30"/>
      <c r="N378" s="44"/>
      <c r="O378" s="27"/>
    </row>
    <row r="379" spans="2:15" x14ac:dyDescent="0.2">
      <c r="B379" t="s">
        <v>55</v>
      </c>
      <c r="C379" t="s">
        <v>15</v>
      </c>
      <c r="D379" t="s">
        <v>19</v>
      </c>
      <c r="E379" s="47" t="s">
        <v>655</v>
      </c>
      <c r="F379" s="27">
        <v>5</v>
      </c>
      <c r="G379" s="27">
        <v>8</v>
      </c>
      <c r="H379" s="27">
        <v>9</v>
      </c>
      <c r="I379" s="27">
        <v>9.4</v>
      </c>
      <c r="J379" s="27" t="s">
        <v>254</v>
      </c>
      <c r="K379" s="51" t="s">
        <v>275</v>
      </c>
      <c r="L379" s="27">
        <v>0.46</v>
      </c>
      <c r="M379" s="30"/>
      <c r="N379" s="44"/>
      <c r="O379" s="27"/>
    </row>
    <row r="380" spans="2:15" x14ac:dyDescent="0.2">
      <c r="B380" t="s">
        <v>55</v>
      </c>
      <c r="C380" t="s">
        <v>15</v>
      </c>
      <c r="D380" t="s">
        <v>160</v>
      </c>
      <c r="E380" s="47" t="s">
        <v>656</v>
      </c>
      <c r="F380" s="27">
        <v>5</v>
      </c>
      <c r="G380" s="27">
        <v>7</v>
      </c>
      <c r="H380" s="27">
        <v>8.5</v>
      </c>
      <c r="I380" s="27">
        <v>14.200000000000001</v>
      </c>
      <c r="J380" s="27" t="s">
        <v>252</v>
      </c>
      <c r="K380" s="51" t="s">
        <v>205</v>
      </c>
      <c r="L380" s="27">
        <v>0.85199999999999998</v>
      </c>
      <c r="M380" s="30"/>
      <c r="N380" s="44"/>
      <c r="O380" s="27"/>
    </row>
    <row r="381" spans="2:15" x14ac:dyDescent="0.2">
      <c r="B381" t="s">
        <v>55</v>
      </c>
      <c r="C381" t="s">
        <v>15</v>
      </c>
      <c r="D381" t="s">
        <v>227</v>
      </c>
      <c r="E381" s="47" t="s">
        <v>657</v>
      </c>
      <c r="F381" s="27">
        <v>2</v>
      </c>
      <c r="G381" s="27">
        <v>0</v>
      </c>
      <c r="H381" s="27">
        <v>2</v>
      </c>
      <c r="I381" s="27">
        <v>7.4</v>
      </c>
      <c r="J381" s="27" t="s">
        <v>255</v>
      </c>
      <c r="K381" s="51" t="s">
        <v>275</v>
      </c>
      <c r="L381" s="27">
        <v>0.373</v>
      </c>
      <c r="M381" s="30"/>
      <c r="N381" s="44"/>
      <c r="O381" s="27"/>
    </row>
    <row r="382" spans="2:15" x14ac:dyDescent="0.2">
      <c r="B382" t="s">
        <v>55</v>
      </c>
      <c r="C382" t="s">
        <v>15</v>
      </c>
      <c r="D382" t="s">
        <v>18</v>
      </c>
      <c r="E382" s="47" t="s">
        <v>658</v>
      </c>
      <c r="F382" s="27">
        <v>0</v>
      </c>
      <c r="G382" s="27">
        <v>0</v>
      </c>
      <c r="H382" s="27">
        <v>0</v>
      </c>
      <c r="I382" s="27">
        <v>1.6</v>
      </c>
      <c r="J382" s="27" t="s">
        <v>256</v>
      </c>
      <c r="K382" s="51" t="s">
        <v>274</v>
      </c>
      <c r="L382" s="27">
        <v>1.7999999999999999E-2</v>
      </c>
      <c r="M382" s="30"/>
      <c r="N382" s="44"/>
      <c r="O382" s="27"/>
    </row>
    <row r="383" spans="2:15" x14ac:dyDescent="0.2">
      <c r="B383" t="s">
        <v>55</v>
      </c>
      <c r="C383" t="s">
        <v>3</v>
      </c>
      <c r="D383" t="s">
        <v>39</v>
      </c>
      <c r="E383" s="47" t="s">
        <v>659</v>
      </c>
      <c r="F383" s="27">
        <v>7</v>
      </c>
      <c r="G383" s="27">
        <v>9</v>
      </c>
      <c r="H383" s="27">
        <v>11.5</v>
      </c>
      <c r="I383" s="27">
        <v>14.8</v>
      </c>
      <c r="J383" s="27" t="s">
        <v>252</v>
      </c>
      <c r="K383" s="51" t="s">
        <v>269</v>
      </c>
      <c r="L383" s="27">
        <v>0.90100000000000002</v>
      </c>
      <c r="M383" s="30"/>
      <c r="N383" s="44"/>
      <c r="O383" s="27"/>
    </row>
    <row r="384" spans="2:15" x14ac:dyDescent="0.2">
      <c r="B384" t="s">
        <v>55</v>
      </c>
      <c r="C384" t="s">
        <v>3</v>
      </c>
      <c r="D384" t="s">
        <v>40</v>
      </c>
      <c r="E384" s="47" t="s">
        <v>660</v>
      </c>
      <c r="F384" s="27">
        <v>11</v>
      </c>
      <c r="G384" s="27">
        <v>3</v>
      </c>
      <c r="H384" s="27">
        <v>12.5</v>
      </c>
      <c r="I384" s="27">
        <v>17.600000000000001</v>
      </c>
      <c r="J384" s="27" t="s">
        <v>252</v>
      </c>
      <c r="K384" s="51" t="s">
        <v>268</v>
      </c>
      <c r="L384" s="27">
        <v>0.99299999999999999</v>
      </c>
      <c r="M384" s="30"/>
      <c r="N384" s="44"/>
      <c r="O384" s="27"/>
    </row>
    <row r="385" spans="2:15" x14ac:dyDescent="0.2">
      <c r="B385" t="s">
        <v>55</v>
      </c>
      <c r="C385" t="s">
        <v>3</v>
      </c>
      <c r="D385" t="s">
        <v>5</v>
      </c>
      <c r="E385" s="47" t="s">
        <v>661</v>
      </c>
      <c r="F385" s="27">
        <v>3</v>
      </c>
      <c r="G385" s="27">
        <v>11</v>
      </c>
      <c r="H385" s="27">
        <v>8.5</v>
      </c>
      <c r="I385" s="27">
        <v>10.8</v>
      </c>
      <c r="J385" s="27" t="s">
        <v>254</v>
      </c>
      <c r="K385" s="51" t="s">
        <v>269</v>
      </c>
      <c r="L385" s="27">
        <v>0.53200000000000003</v>
      </c>
      <c r="M385" s="30"/>
      <c r="N385" s="44"/>
      <c r="O385" s="27"/>
    </row>
    <row r="386" spans="2:15" x14ac:dyDescent="0.2">
      <c r="B386" t="s">
        <v>55</v>
      </c>
      <c r="C386" t="s">
        <v>3</v>
      </c>
      <c r="D386" t="s">
        <v>228</v>
      </c>
      <c r="E386" s="47" t="s">
        <v>662</v>
      </c>
      <c r="F386" s="27">
        <v>10</v>
      </c>
      <c r="G386" s="27">
        <v>3</v>
      </c>
      <c r="H386" s="27">
        <v>11.5</v>
      </c>
      <c r="I386" s="27">
        <v>11.400000000000002</v>
      </c>
      <c r="J386" s="27" t="s">
        <v>254</v>
      </c>
      <c r="K386" s="51" t="s">
        <v>275</v>
      </c>
      <c r="L386" s="27">
        <v>0.59</v>
      </c>
      <c r="M386" s="30"/>
      <c r="N386" s="44"/>
      <c r="O386" s="27"/>
    </row>
    <row r="387" spans="2:15" x14ac:dyDescent="0.2">
      <c r="B387" t="s">
        <v>55</v>
      </c>
      <c r="C387" t="s">
        <v>3</v>
      </c>
      <c r="D387" t="s">
        <v>61</v>
      </c>
      <c r="E387" s="47" t="s">
        <v>663</v>
      </c>
      <c r="F387" s="27">
        <v>4</v>
      </c>
      <c r="G387" s="27">
        <v>3</v>
      </c>
      <c r="H387" s="27">
        <v>5.5</v>
      </c>
      <c r="I387" s="27">
        <v>6.2</v>
      </c>
      <c r="J387" s="27" t="s">
        <v>255</v>
      </c>
      <c r="K387" s="51" t="s">
        <v>61</v>
      </c>
      <c r="L387" s="27">
        <v>0.29599999999999999</v>
      </c>
      <c r="M387" s="30"/>
      <c r="N387" s="44"/>
      <c r="O387" s="27"/>
    </row>
    <row r="388" spans="2:15" x14ac:dyDescent="0.2">
      <c r="B388" t="s">
        <v>55</v>
      </c>
      <c r="C388" t="s">
        <v>3</v>
      </c>
      <c r="D388" t="s">
        <v>7</v>
      </c>
      <c r="E388" s="47" t="s">
        <v>664</v>
      </c>
      <c r="F388" s="27">
        <v>0</v>
      </c>
      <c r="G388" s="27">
        <v>1</v>
      </c>
      <c r="H388" s="27">
        <v>0.5</v>
      </c>
      <c r="I388" s="27">
        <v>3.4</v>
      </c>
      <c r="J388" s="27" t="s">
        <v>256</v>
      </c>
      <c r="K388" s="51" t="s">
        <v>274</v>
      </c>
      <c r="L388" s="27">
        <v>0.121</v>
      </c>
      <c r="M388" s="30"/>
      <c r="N388" s="44"/>
      <c r="O388" s="27"/>
    </row>
    <row r="389" spans="2:15" x14ac:dyDescent="0.2">
      <c r="B389" t="s">
        <v>55</v>
      </c>
      <c r="C389" t="s">
        <v>10</v>
      </c>
      <c r="D389" t="s">
        <v>12</v>
      </c>
      <c r="E389" s="47" t="s">
        <v>665</v>
      </c>
      <c r="F389" s="27">
        <v>11</v>
      </c>
      <c r="G389" s="27">
        <v>8</v>
      </c>
      <c r="H389" s="27">
        <v>15</v>
      </c>
      <c r="I389" s="27">
        <v>19.2</v>
      </c>
      <c r="J389" s="27" t="s">
        <v>252</v>
      </c>
      <c r="K389" s="51" t="s">
        <v>268</v>
      </c>
      <c r="L389" s="27">
        <v>1</v>
      </c>
      <c r="M389" s="30"/>
      <c r="N389" s="44"/>
      <c r="O389" s="27"/>
    </row>
    <row r="390" spans="2:15" x14ac:dyDescent="0.2">
      <c r="B390" t="s">
        <v>55</v>
      </c>
      <c r="C390" t="s">
        <v>10</v>
      </c>
      <c r="D390" t="s">
        <v>42</v>
      </c>
      <c r="E390" s="47" t="s">
        <v>666</v>
      </c>
      <c r="F390" s="27">
        <v>10</v>
      </c>
      <c r="G390" s="27">
        <v>9</v>
      </c>
      <c r="H390" s="27">
        <v>14.5</v>
      </c>
      <c r="I390" s="27">
        <v>14.8</v>
      </c>
      <c r="J390" s="27" t="s">
        <v>252</v>
      </c>
      <c r="K390" s="51" t="s">
        <v>275</v>
      </c>
      <c r="L390" s="27">
        <v>0.90100000000000002</v>
      </c>
      <c r="M390" s="30"/>
      <c r="N390" s="44"/>
      <c r="O390" s="27"/>
    </row>
    <row r="391" spans="2:15" x14ac:dyDescent="0.2">
      <c r="B391" t="s">
        <v>55</v>
      </c>
      <c r="C391" t="s">
        <v>10</v>
      </c>
      <c r="D391" t="s">
        <v>231</v>
      </c>
      <c r="E391" s="47" t="s">
        <v>667</v>
      </c>
      <c r="F391" s="27">
        <v>9</v>
      </c>
      <c r="G391" s="27">
        <v>4</v>
      </c>
      <c r="H391" s="27">
        <v>11</v>
      </c>
      <c r="I391" s="27">
        <v>10.4</v>
      </c>
      <c r="J391" s="27" t="s">
        <v>254</v>
      </c>
      <c r="K391" s="51" t="s">
        <v>275</v>
      </c>
      <c r="L391" s="27">
        <v>0.51100000000000001</v>
      </c>
      <c r="M391" s="30"/>
      <c r="N391" s="44"/>
      <c r="O391" s="27"/>
    </row>
    <row r="392" spans="2:15" x14ac:dyDescent="0.2">
      <c r="B392" t="s">
        <v>55</v>
      </c>
      <c r="C392" t="s">
        <v>10</v>
      </c>
      <c r="D392" t="s">
        <v>230</v>
      </c>
      <c r="E392" s="47" t="s">
        <v>668</v>
      </c>
      <c r="F392" s="27">
        <v>1</v>
      </c>
      <c r="G392" s="27">
        <v>7</v>
      </c>
      <c r="H392" s="27">
        <v>4.5</v>
      </c>
      <c r="I392" s="27">
        <v>5.8000000000000007</v>
      </c>
      <c r="J392" s="27" t="s">
        <v>255</v>
      </c>
      <c r="K392" s="51" t="s">
        <v>41</v>
      </c>
      <c r="L392" s="27">
        <v>0.27700000000000002</v>
      </c>
      <c r="M392" s="30"/>
      <c r="N392" s="44"/>
      <c r="O392" s="27"/>
    </row>
    <row r="393" spans="2:15" x14ac:dyDescent="0.2">
      <c r="B393" t="s">
        <v>55</v>
      </c>
      <c r="C393" t="s">
        <v>3</v>
      </c>
      <c r="D393" t="s">
        <v>5</v>
      </c>
      <c r="E393" s="47" t="s">
        <v>669</v>
      </c>
      <c r="F393" s="27">
        <v>0</v>
      </c>
      <c r="G393" s="27">
        <v>0</v>
      </c>
      <c r="H393" s="27">
        <v>0</v>
      </c>
      <c r="I393" s="27">
        <v>3</v>
      </c>
      <c r="J393" s="27" t="s">
        <v>256</v>
      </c>
      <c r="K393" s="51" t="s">
        <v>269</v>
      </c>
      <c r="L393" s="27">
        <v>9.6000000000000002E-2</v>
      </c>
      <c r="M393" s="30"/>
      <c r="N393" s="44"/>
      <c r="O393" s="27"/>
    </row>
    <row r="394" spans="2:15" x14ac:dyDescent="0.2">
      <c r="B394" t="s">
        <v>58</v>
      </c>
      <c r="C394" t="s">
        <v>15</v>
      </c>
      <c r="D394" t="s">
        <v>17</v>
      </c>
      <c r="E394" s="47" t="s">
        <v>670</v>
      </c>
      <c r="F394" s="27">
        <v>8</v>
      </c>
      <c r="G394" s="27">
        <v>8</v>
      </c>
      <c r="H394" s="27">
        <v>12</v>
      </c>
      <c r="I394" s="27">
        <v>16.8</v>
      </c>
      <c r="J394" s="27" t="s">
        <v>252</v>
      </c>
      <c r="K394" s="51" t="s">
        <v>270</v>
      </c>
      <c r="L394" s="27">
        <v>0.97799999999999998</v>
      </c>
      <c r="M394" s="30"/>
      <c r="N394" s="44"/>
      <c r="O394" s="27"/>
    </row>
    <row r="395" spans="2:15" x14ac:dyDescent="0.2">
      <c r="B395" t="s">
        <v>58</v>
      </c>
      <c r="C395" t="s">
        <v>15</v>
      </c>
      <c r="D395" t="s">
        <v>19</v>
      </c>
      <c r="E395" s="47" t="s">
        <v>671</v>
      </c>
      <c r="F395" s="27">
        <v>5</v>
      </c>
      <c r="G395" s="27">
        <v>8</v>
      </c>
      <c r="H395" s="27">
        <v>9</v>
      </c>
      <c r="I395" s="27">
        <v>10.199999999999999</v>
      </c>
      <c r="J395" s="27" t="s">
        <v>254</v>
      </c>
      <c r="K395" s="51" t="s">
        <v>275</v>
      </c>
      <c r="L395" s="27">
        <v>0.5</v>
      </c>
      <c r="M395" s="30"/>
      <c r="N395" s="44"/>
      <c r="O395" s="27"/>
    </row>
    <row r="396" spans="2:15" x14ac:dyDescent="0.2">
      <c r="B396" t="s">
        <v>58</v>
      </c>
      <c r="C396" t="s">
        <v>15</v>
      </c>
      <c r="D396" t="s">
        <v>160</v>
      </c>
      <c r="E396" s="47" t="s">
        <v>672</v>
      </c>
      <c r="F396" s="27">
        <v>5</v>
      </c>
      <c r="G396" s="27">
        <v>7</v>
      </c>
      <c r="H396" s="27">
        <v>8.5</v>
      </c>
      <c r="I396" s="27">
        <v>13.8</v>
      </c>
      <c r="J396" s="27" t="s">
        <v>252</v>
      </c>
      <c r="K396" s="51" t="s">
        <v>205</v>
      </c>
      <c r="L396" s="27">
        <v>0.81799999999999995</v>
      </c>
      <c r="M396" s="30"/>
      <c r="N396" s="44"/>
      <c r="O396" s="27"/>
    </row>
    <row r="397" spans="2:15" x14ac:dyDescent="0.2">
      <c r="B397" t="s">
        <v>58</v>
      </c>
      <c r="C397" t="s">
        <v>15</v>
      </c>
      <c r="D397" t="s">
        <v>16</v>
      </c>
      <c r="E397" s="47" t="s">
        <v>673</v>
      </c>
      <c r="F397" s="27">
        <v>8</v>
      </c>
      <c r="G397" s="27">
        <v>4</v>
      </c>
      <c r="H397" s="27">
        <v>10</v>
      </c>
      <c r="I397" s="27">
        <v>13.8</v>
      </c>
      <c r="J397" s="27" t="s">
        <v>252</v>
      </c>
      <c r="K397" s="51" t="s">
        <v>270</v>
      </c>
      <c r="L397" s="27">
        <v>0.81799999999999995</v>
      </c>
      <c r="M397" s="30"/>
      <c r="N397" s="44"/>
      <c r="O397" s="27"/>
    </row>
    <row r="398" spans="2:15" x14ac:dyDescent="0.2">
      <c r="B398" t="s">
        <v>58</v>
      </c>
      <c r="C398" t="s">
        <v>15</v>
      </c>
      <c r="D398" t="s">
        <v>232</v>
      </c>
      <c r="E398" s="47" t="s">
        <v>674</v>
      </c>
      <c r="F398" s="27">
        <v>4</v>
      </c>
      <c r="G398" s="27">
        <v>1</v>
      </c>
      <c r="H398" s="27">
        <v>4.5</v>
      </c>
      <c r="I398" s="27">
        <v>8.2000000000000011</v>
      </c>
      <c r="J398" s="27" t="s">
        <v>254</v>
      </c>
      <c r="K398" s="51" t="s">
        <v>273</v>
      </c>
      <c r="L398" s="27">
        <v>0.40100000000000002</v>
      </c>
      <c r="M398" s="30"/>
      <c r="N398" s="44"/>
      <c r="O398" s="27"/>
    </row>
    <row r="399" spans="2:15" x14ac:dyDescent="0.2">
      <c r="B399" t="s">
        <v>58</v>
      </c>
      <c r="C399" t="s">
        <v>15</v>
      </c>
      <c r="D399" t="s">
        <v>18</v>
      </c>
      <c r="E399" s="47" t="s">
        <v>675</v>
      </c>
      <c r="F399" s="27">
        <v>0</v>
      </c>
      <c r="G399" s="27">
        <v>0</v>
      </c>
      <c r="H399" s="27">
        <v>0</v>
      </c>
      <c r="I399" s="27">
        <v>4.4000000000000004</v>
      </c>
      <c r="J399" s="27" t="s">
        <v>256</v>
      </c>
      <c r="K399" s="51" t="s">
        <v>274</v>
      </c>
      <c r="L399" s="27">
        <v>0.17</v>
      </c>
      <c r="M399" s="30"/>
      <c r="N399" s="44"/>
      <c r="O399" s="27"/>
    </row>
    <row r="400" spans="2:15" x14ac:dyDescent="0.2">
      <c r="B400" t="s">
        <v>58</v>
      </c>
      <c r="C400" t="s">
        <v>3</v>
      </c>
      <c r="D400" t="s">
        <v>39</v>
      </c>
      <c r="E400" s="47" t="s">
        <v>676</v>
      </c>
      <c r="F400" s="27">
        <v>7</v>
      </c>
      <c r="G400" s="27">
        <v>9</v>
      </c>
      <c r="H400" s="27">
        <v>11.5</v>
      </c>
      <c r="I400" s="27">
        <v>14.600000000000001</v>
      </c>
      <c r="J400" s="27" t="s">
        <v>252</v>
      </c>
      <c r="K400" s="51" t="s">
        <v>269</v>
      </c>
      <c r="L400" s="27">
        <v>0.89300000000000002</v>
      </c>
      <c r="M400" s="30"/>
      <c r="N400" s="44"/>
      <c r="O400" s="27"/>
    </row>
    <row r="401" spans="2:15" x14ac:dyDescent="0.2">
      <c r="B401" t="s">
        <v>58</v>
      </c>
      <c r="C401" t="s">
        <v>3</v>
      </c>
      <c r="D401" t="s">
        <v>5</v>
      </c>
      <c r="E401" s="47" t="s">
        <v>677</v>
      </c>
      <c r="F401" s="27">
        <v>3</v>
      </c>
      <c r="G401" s="27">
        <v>11</v>
      </c>
      <c r="H401" s="27">
        <v>8.5</v>
      </c>
      <c r="I401" s="27">
        <v>12</v>
      </c>
      <c r="J401" s="27" t="s">
        <v>253</v>
      </c>
      <c r="K401" s="51" t="s">
        <v>269</v>
      </c>
      <c r="L401" s="27">
        <v>0.627</v>
      </c>
      <c r="M401" s="30"/>
      <c r="N401" s="44"/>
      <c r="O401" s="27"/>
    </row>
    <row r="402" spans="2:15" x14ac:dyDescent="0.2">
      <c r="B402" t="s">
        <v>58</v>
      </c>
      <c r="C402" t="s">
        <v>3</v>
      </c>
      <c r="D402" t="s">
        <v>40</v>
      </c>
      <c r="E402" s="47" t="s">
        <v>678</v>
      </c>
      <c r="F402" s="27">
        <v>11</v>
      </c>
      <c r="G402" s="27">
        <v>3</v>
      </c>
      <c r="H402" s="27">
        <v>12.5</v>
      </c>
      <c r="I402" s="27">
        <v>14</v>
      </c>
      <c r="J402" s="27" t="s">
        <v>252</v>
      </c>
      <c r="K402" s="51" t="s">
        <v>268</v>
      </c>
      <c r="L402" s="27">
        <v>0.82899999999999996</v>
      </c>
      <c r="M402" s="30"/>
      <c r="N402" s="44"/>
      <c r="O402" s="27"/>
    </row>
    <row r="403" spans="2:15" x14ac:dyDescent="0.2">
      <c r="B403" t="s">
        <v>58</v>
      </c>
      <c r="C403" t="s">
        <v>3</v>
      </c>
      <c r="D403" t="s">
        <v>228</v>
      </c>
      <c r="E403" s="47" t="s">
        <v>679</v>
      </c>
      <c r="F403" s="27">
        <v>10</v>
      </c>
      <c r="G403" s="27">
        <v>3</v>
      </c>
      <c r="H403" s="27">
        <v>11.5</v>
      </c>
      <c r="I403" s="27">
        <v>14.200000000000001</v>
      </c>
      <c r="J403" s="27" t="s">
        <v>252</v>
      </c>
      <c r="K403" s="51" t="s">
        <v>275</v>
      </c>
      <c r="L403" s="27">
        <v>0.85199999999999998</v>
      </c>
      <c r="M403" s="30"/>
      <c r="N403" s="44"/>
      <c r="O403" s="27"/>
    </row>
    <row r="404" spans="2:15" x14ac:dyDescent="0.2">
      <c r="B404" t="s">
        <v>58</v>
      </c>
      <c r="C404" t="s">
        <v>3</v>
      </c>
      <c r="D404" t="s">
        <v>61</v>
      </c>
      <c r="E404" s="47" t="s">
        <v>680</v>
      </c>
      <c r="F404" s="27">
        <v>4</v>
      </c>
      <c r="G404" s="27">
        <v>3</v>
      </c>
      <c r="H404" s="27">
        <v>5.5</v>
      </c>
      <c r="I404" s="27">
        <v>8.2000000000000011</v>
      </c>
      <c r="J404" s="27" t="s">
        <v>254</v>
      </c>
      <c r="K404" s="51" t="s">
        <v>61</v>
      </c>
      <c r="L404" s="27">
        <v>0.40100000000000002</v>
      </c>
      <c r="M404" s="30"/>
      <c r="N404" s="44"/>
      <c r="O404" s="27"/>
    </row>
    <row r="405" spans="2:15" x14ac:dyDescent="0.2">
      <c r="B405" t="s">
        <v>58</v>
      </c>
      <c r="C405" t="s">
        <v>3</v>
      </c>
      <c r="D405" t="s">
        <v>7</v>
      </c>
      <c r="E405" s="47" t="s">
        <v>681</v>
      </c>
      <c r="F405" s="27">
        <v>0</v>
      </c>
      <c r="G405" s="27">
        <v>1</v>
      </c>
      <c r="H405" s="27">
        <v>0.5</v>
      </c>
      <c r="I405" s="27">
        <v>4.8000000000000007</v>
      </c>
      <c r="J405" s="27" t="s">
        <v>255</v>
      </c>
      <c r="K405" s="51" t="s">
        <v>274</v>
      </c>
      <c r="L405" s="27">
        <v>0.218</v>
      </c>
      <c r="M405" s="30"/>
      <c r="N405" s="44"/>
      <c r="O405" s="27"/>
    </row>
    <row r="406" spans="2:15" x14ac:dyDescent="0.2">
      <c r="B406" t="s">
        <v>58</v>
      </c>
      <c r="C406" t="s">
        <v>10</v>
      </c>
      <c r="D406" t="s">
        <v>42</v>
      </c>
      <c r="E406" s="47" t="s">
        <v>682</v>
      </c>
      <c r="F406" s="27">
        <v>10</v>
      </c>
      <c r="G406" s="27">
        <v>9</v>
      </c>
      <c r="H406" s="27">
        <v>14.5</v>
      </c>
      <c r="I406" s="27">
        <v>14.400000000000002</v>
      </c>
      <c r="J406" s="27" t="s">
        <v>252</v>
      </c>
      <c r="K406" s="51" t="s">
        <v>275</v>
      </c>
      <c r="L406" s="27">
        <v>0.873</v>
      </c>
      <c r="M406" s="30"/>
      <c r="N406" s="44"/>
      <c r="O406" s="27"/>
    </row>
    <row r="407" spans="2:15" x14ac:dyDescent="0.2">
      <c r="B407" t="s">
        <v>58</v>
      </c>
      <c r="C407" t="s">
        <v>10</v>
      </c>
      <c r="D407" t="s">
        <v>12</v>
      </c>
      <c r="E407" s="47" t="s">
        <v>683</v>
      </c>
      <c r="F407" s="27">
        <v>11</v>
      </c>
      <c r="G407" s="27">
        <v>8</v>
      </c>
      <c r="H407" s="27">
        <v>15</v>
      </c>
      <c r="I407" s="27">
        <v>14.6</v>
      </c>
      <c r="J407" s="27" t="s">
        <v>252</v>
      </c>
      <c r="K407" s="51" t="s">
        <v>268</v>
      </c>
      <c r="L407" s="27">
        <v>0.88500000000000001</v>
      </c>
      <c r="M407" s="30"/>
      <c r="N407" s="44"/>
      <c r="O407" s="27"/>
    </row>
    <row r="408" spans="2:15" x14ac:dyDescent="0.2">
      <c r="B408" t="s">
        <v>58</v>
      </c>
      <c r="C408" t="s">
        <v>10</v>
      </c>
      <c r="D408" t="s">
        <v>231</v>
      </c>
      <c r="E408" s="47" t="s">
        <v>684</v>
      </c>
      <c r="F408" s="27">
        <v>9</v>
      </c>
      <c r="G408" s="27">
        <v>4</v>
      </c>
      <c r="H408" s="27">
        <v>11</v>
      </c>
      <c r="I408" s="27">
        <v>10.4</v>
      </c>
      <c r="J408" s="27" t="s">
        <v>254</v>
      </c>
      <c r="K408" s="51" t="s">
        <v>275</v>
      </c>
      <c r="L408" s="27">
        <v>0.51100000000000001</v>
      </c>
      <c r="M408" s="30"/>
      <c r="N408" s="44"/>
      <c r="O408" s="27"/>
    </row>
    <row r="409" spans="2:15" x14ac:dyDescent="0.2">
      <c r="B409" t="s">
        <v>58</v>
      </c>
      <c r="C409" t="s">
        <v>10</v>
      </c>
      <c r="D409" t="s">
        <v>230</v>
      </c>
      <c r="E409" s="47" t="s">
        <v>685</v>
      </c>
      <c r="F409" s="27">
        <v>1</v>
      </c>
      <c r="G409" s="27">
        <v>7</v>
      </c>
      <c r="H409" s="27">
        <v>4.5</v>
      </c>
      <c r="I409" s="27">
        <v>6.6</v>
      </c>
      <c r="J409" s="27" t="s">
        <v>255</v>
      </c>
      <c r="K409" s="51" t="s">
        <v>41</v>
      </c>
      <c r="L409" s="27">
        <v>0.32200000000000001</v>
      </c>
      <c r="M409" s="30"/>
      <c r="N409" s="44"/>
      <c r="O409" s="27"/>
    </row>
    <row r="410" spans="2:15" x14ac:dyDescent="0.2">
      <c r="B410" t="s">
        <v>58</v>
      </c>
      <c r="C410" t="s">
        <v>10</v>
      </c>
      <c r="D410" t="s">
        <v>173</v>
      </c>
      <c r="E410" s="47" t="s">
        <v>686</v>
      </c>
      <c r="F410" s="27">
        <v>2</v>
      </c>
      <c r="G410" s="27">
        <v>1</v>
      </c>
      <c r="H410" s="27">
        <v>2.5</v>
      </c>
      <c r="I410" s="27">
        <v>5.8000000000000007</v>
      </c>
      <c r="J410" s="27" t="s">
        <v>255</v>
      </c>
      <c r="K410" s="51" t="s">
        <v>271</v>
      </c>
      <c r="L410" s="27">
        <v>0.27700000000000002</v>
      </c>
      <c r="M410" s="30"/>
      <c r="N410" s="44"/>
      <c r="O410" s="27"/>
    </row>
    <row r="411" spans="2:15" x14ac:dyDescent="0.2">
      <c r="B411" t="s">
        <v>58</v>
      </c>
      <c r="C411" t="s">
        <v>10</v>
      </c>
      <c r="D411" t="s">
        <v>242</v>
      </c>
      <c r="E411" s="47" t="s">
        <v>687</v>
      </c>
      <c r="F411" s="27">
        <v>0</v>
      </c>
      <c r="G411" s="27">
        <v>0</v>
      </c>
      <c r="H411" s="27">
        <v>0</v>
      </c>
      <c r="I411" s="27">
        <v>2.8000000000000003</v>
      </c>
      <c r="J411" s="27" t="s">
        <v>256</v>
      </c>
      <c r="K411" s="51" t="s">
        <v>205</v>
      </c>
      <c r="L411" s="27">
        <v>9.5000000000000001E-2</v>
      </c>
      <c r="M411" s="30"/>
      <c r="N411" s="44"/>
      <c r="O411" s="27"/>
    </row>
    <row r="412" spans="2:15" x14ac:dyDescent="0.2">
      <c r="B412" t="s">
        <v>263</v>
      </c>
      <c r="C412" t="s">
        <v>15</v>
      </c>
      <c r="D412" t="s">
        <v>17</v>
      </c>
      <c r="E412" s="47" t="s">
        <v>688</v>
      </c>
      <c r="F412" s="27">
        <v>8</v>
      </c>
      <c r="G412" s="27">
        <v>8</v>
      </c>
      <c r="H412" s="27">
        <v>12</v>
      </c>
      <c r="I412" s="27">
        <v>12.8</v>
      </c>
      <c r="J412" s="27" t="s">
        <v>253</v>
      </c>
      <c r="K412" s="51" t="s">
        <v>270</v>
      </c>
      <c r="L412" s="27">
        <v>0.69299999999999995</v>
      </c>
      <c r="M412" s="30"/>
      <c r="N412" s="44"/>
      <c r="O412" s="27"/>
    </row>
    <row r="413" spans="2:15" x14ac:dyDescent="0.2">
      <c r="B413" t="s">
        <v>263</v>
      </c>
      <c r="C413" t="s">
        <v>15</v>
      </c>
      <c r="D413" t="s">
        <v>19</v>
      </c>
      <c r="E413" s="47" t="s">
        <v>689</v>
      </c>
      <c r="F413" s="27">
        <v>5</v>
      </c>
      <c r="G413" s="27">
        <v>8</v>
      </c>
      <c r="H413" s="27">
        <v>9</v>
      </c>
      <c r="I413" s="27">
        <v>11.2</v>
      </c>
      <c r="J413" s="27" t="s">
        <v>254</v>
      </c>
      <c r="K413" s="51" t="s">
        <v>275</v>
      </c>
      <c r="L413" s="27">
        <v>0.56299999999999994</v>
      </c>
      <c r="M413" s="30"/>
      <c r="N413" s="44"/>
      <c r="O413" s="27"/>
    </row>
    <row r="414" spans="2:15" x14ac:dyDescent="0.2">
      <c r="B414" t="s">
        <v>263</v>
      </c>
      <c r="C414" t="s">
        <v>15</v>
      </c>
      <c r="D414" t="s">
        <v>160</v>
      </c>
      <c r="E414" s="47" t="s">
        <v>690</v>
      </c>
      <c r="F414" s="27">
        <v>5</v>
      </c>
      <c r="G414" s="27">
        <v>7</v>
      </c>
      <c r="H414" s="27">
        <v>8.5</v>
      </c>
      <c r="I414" s="27">
        <v>10.600000000000001</v>
      </c>
      <c r="J414" s="27" t="s">
        <v>254</v>
      </c>
      <c r="K414" s="51" t="s">
        <v>205</v>
      </c>
      <c r="L414" s="27">
        <v>0.51800000000000002</v>
      </c>
      <c r="M414" s="30"/>
      <c r="N414" s="44"/>
      <c r="O414" s="27"/>
    </row>
    <row r="415" spans="2:15" x14ac:dyDescent="0.2">
      <c r="B415" t="s">
        <v>263</v>
      </c>
      <c r="C415" t="s">
        <v>15</v>
      </c>
      <c r="D415" t="s">
        <v>16</v>
      </c>
      <c r="E415" s="47" t="s">
        <v>691</v>
      </c>
      <c r="F415" s="27">
        <v>8</v>
      </c>
      <c r="G415" s="27">
        <v>4</v>
      </c>
      <c r="H415" s="27">
        <v>10</v>
      </c>
      <c r="I415" s="27">
        <v>11</v>
      </c>
      <c r="J415" s="27" t="s">
        <v>254</v>
      </c>
      <c r="K415" s="51" t="s">
        <v>270</v>
      </c>
      <c r="L415" s="27">
        <v>0.54400000000000004</v>
      </c>
      <c r="M415" s="30"/>
      <c r="N415" s="44"/>
      <c r="O415" s="27"/>
    </row>
    <row r="416" spans="2:15" x14ac:dyDescent="0.2">
      <c r="B416" t="s">
        <v>263</v>
      </c>
      <c r="C416" t="s">
        <v>15</v>
      </c>
      <c r="D416" t="s">
        <v>238</v>
      </c>
      <c r="E416" s="47" t="s">
        <v>692</v>
      </c>
      <c r="F416" s="27">
        <v>2</v>
      </c>
      <c r="G416" s="27">
        <v>4</v>
      </c>
      <c r="H416" s="27">
        <v>4</v>
      </c>
      <c r="I416" s="27">
        <v>6.8000000000000007</v>
      </c>
      <c r="J416" s="27" t="s">
        <v>255</v>
      </c>
      <c r="K416" s="51" t="s">
        <v>107</v>
      </c>
      <c r="L416" s="27">
        <v>0.33700000000000002</v>
      </c>
      <c r="M416" s="30"/>
      <c r="N416" s="44"/>
      <c r="O416" s="27"/>
    </row>
    <row r="417" spans="2:15" x14ac:dyDescent="0.2">
      <c r="B417" t="s">
        <v>263</v>
      </c>
      <c r="C417" t="s">
        <v>15</v>
      </c>
      <c r="D417" t="s">
        <v>18</v>
      </c>
      <c r="E417" s="47" t="s">
        <v>693</v>
      </c>
      <c r="F417" s="27">
        <v>0</v>
      </c>
      <c r="G417" s="27">
        <v>0</v>
      </c>
      <c r="H417" s="27">
        <v>0</v>
      </c>
      <c r="I417" s="27">
        <v>2.4000000000000004</v>
      </c>
      <c r="J417" s="27" t="s">
        <v>256</v>
      </c>
      <c r="K417" s="51" t="s">
        <v>274</v>
      </c>
      <c r="L417" s="27">
        <v>7.1999999999999995E-2</v>
      </c>
      <c r="M417" s="30"/>
      <c r="N417" s="44"/>
      <c r="O417" s="27"/>
    </row>
    <row r="418" spans="2:15" x14ac:dyDescent="0.2">
      <c r="B418" t="s">
        <v>263</v>
      </c>
      <c r="C418" t="s">
        <v>3</v>
      </c>
      <c r="D418" t="s">
        <v>5</v>
      </c>
      <c r="E418" s="47" t="s">
        <v>694</v>
      </c>
      <c r="F418" s="27">
        <v>3</v>
      </c>
      <c r="G418" s="27">
        <v>11</v>
      </c>
      <c r="H418" s="27">
        <v>8.5</v>
      </c>
      <c r="I418" s="27">
        <v>8.6000000000000014</v>
      </c>
      <c r="J418" s="27" t="s">
        <v>254</v>
      </c>
      <c r="K418" s="51" t="s">
        <v>269</v>
      </c>
      <c r="L418" s="27">
        <v>0.41899999999999998</v>
      </c>
      <c r="M418" s="30"/>
      <c r="N418" s="44"/>
      <c r="O418" s="27"/>
    </row>
    <row r="419" spans="2:15" x14ac:dyDescent="0.2">
      <c r="B419" t="s">
        <v>263</v>
      </c>
      <c r="C419" t="s">
        <v>3</v>
      </c>
      <c r="D419" t="s">
        <v>39</v>
      </c>
      <c r="E419" s="47" t="s">
        <v>695</v>
      </c>
      <c r="F419" s="27">
        <v>7</v>
      </c>
      <c r="G419" s="27">
        <v>9</v>
      </c>
      <c r="H419" s="27">
        <v>11.5</v>
      </c>
      <c r="I419" s="27">
        <v>12.600000000000001</v>
      </c>
      <c r="J419" s="27" t="s">
        <v>253</v>
      </c>
      <c r="K419" s="51" t="s">
        <v>269</v>
      </c>
      <c r="L419" s="27">
        <v>0.68300000000000005</v>
      </c>
      <c r="M419" s="30"/>
      <c r="N419" s="44"/>
      <c r="O419" s="27"/>
    </row>
    <row r="420" spans="2:15" x14ac:dyDescent="0.2">
      <c r="B420" t="s">
        <v>263</v>
      </c>
      <c r="C420" t="s">
        <v>3</v>
      </c>
      <c r="D420" t="s">
        <v>40</v>
      </c>
      <c r="E420" s="47" t="s">
        <v>696</v>
      </c>
      <c r="F420" s="27">
        <v>11</v>
      </c>
      <c r="G420" s="27">
        <v>3</v>
      </c>
      <c r="H420" s="27">
        <v>12.5</v>
      </c>
      <c r="I420" s="27">
        <v>13</v>
      </c>
      <c r="J420" s="27" t="s">
        <v>253</v>
      </c>
      <c r="K420" s="51" t="s">
        <v>268</v>
      </c>
      <c r="L420" s="27">
        <v>0.72399999999999998</v>
      </c>
      <c r="M420" s="30"/>
      <c r="N420" s="44"/>
      <c r="O420" s="27"/>
    </row>
    <row r="421" spans="2:15" x14ac:dyDescent="0.2">
      <c r="B421" t="s">
        <v>263</v>
      </c>
      <c r="C421" t="s">
        <v>3</v>
      </c>
      <c r="D421" t="s">
        <v>228</v>
      </c>
      <c r="E421" s="47" t="s">
        <v>697</v>
      </c>
      <c r="F421" s="27">
        <v>10</v>
      </c>
      <c r="G421" s="27">
        <v>3</v>
      </c>
      <c r="H421" s="27">
        <v>11.5</v>
      </c>
      <c r="I421" s="27">
        <v>12.8</v>
      </c>
      <c r="J421" s="27" t="s">
        <v>253</v>
      </c>
      <c r="K421" s="51" t="s">
        <v>275</v>
      </c>
      <c r="L421" s="27">
        <v>0.69299999999999995</v>
      </c>
      <c r="M421" s="30"/>
      <c r="N421" s="44"/>
      <c r="O421" s="27"/>
    </row>
    <row r="422" spans="2:15" x14ac:dyDescent="0.2">
      <c r="B422" t="s">
        <v>263</v>
      </c>
      <c r="C422" t="s">
        <v>3</v>
      </c>
      <c r="D422" t="s">
        <v>61</v>
      </c>
      <c r="E422" s="47" t="s">
        <v>698</v>
      </c>
      <c r="F422" s="27">
        <v>4</v>
      </c>
      <c r="G422" s="27">
        <v>3</v>
      </c>
      <c r="H422" s="27">
        <v>5.5</v>
      </c>
      <c r="I422" s="27">
        <v>8</v>
      </c>
      <c r="J422" s="27" t="s">
        <v>255</v>
      </c>
      <c r="K422" s="51" t="s">
        <v>61</v>
      </c>
      <c r="L422" s="27">
        <v>0.39300000000000002</v>
      </c>
      <c r="M422" s="30"/>
      <c r="N422" s="44"/>
      <c r="O422" s="27"/>
    </row>
    <row r="423" spans="2:15" x14ac:dyDescent="0.2">
      <c r="B423" t="s">
        <v>263</v>
      </c>
      <c r="C423" t="s">
        <v>15</v>
      </c>
      <c r="D423" t="s">
        <v>232</v>
      </c>
      <c r="E423" s="47" t="s">
        <v>699</v>
      </c>
      <c r="F423" s="27">
        <v>2</v>
      </c>
      <c r="G423" s="27">
        <v>2</v>
      </c>
      <c r="H423" s="27">
        <v>3</v>
      </c>
      <c r="I423" s="27">
        <v>5.2000000000000011</v>
      </c>
      <c r="J423" s="27" t="s">
        <v>255</v>
      </c>
      <c r="K423" s="51" t="s">
        <v>273</v>
      </c>
      <c r="L423" s="27">
        <v>0.23599999999999999</v>
      </c>
      <c r="M423" s="30"/>
      <c r="N423" s="44"/>
      <c r="O423" s="27"/>
    </row>
    <row r="424" spans="2:15" x14ac:dyDescent="0.2">
      <c r="B424" t="s">
        <v>263</v>
      </c>
      <c r="C424" t="s">
        <v>3</v>
      </c>
      <c r="D424" t="s">
        <v>229</v>
      </c>
      <c r="E424" s="47" t="s">
        <v>700</v>
      </c>
      <c r="F424" s="27">
        <v>0</v>
      </c>
      <c r="G424" s="27">
        <v>2</v>
      </c>
      <c r="H424" s="27">
        <v>1</v>
      </c>
      <c r="I424" s="27">
        <v>2.8</v>
      </c>
      <c r="J424" s="27" t="s">
        <v>256</v>
      </c>
      <c r="K424" s="51" t="s">
        <v>41</v>
      </c>
      <c r="L424" s="27">
        <v>8.5000000000000006E-2</v>
      </c>
      <c r="M424" s="30"/>
      <c r="N424" s="44"/>
      <c r="O424" s="27"/>
    </row>
    <row r="425" spans="2:15" x14ac:dyDescent="0.2">
      <c r="B425" t="s">
        <v>263</v>
      </c>
      <c r="C425" t="s">
        <v>3</v>
      </c>
      <c r="D425" t="s">
        <v>7</v>
      </c>
      <c r="E425" s="47" t="s">
        <v>701</v>
      </c>
      <c r="F425" s="27">
        <v>0</v>
      </c>
      <c r="G425" s="27">
        <v>1</v>
      </c>
      <c r="H425" s="27">
        <v>0.5</v>
      </c>
      <c r="I425" s="27">
        <v>3.2</v>
      </c>
      <c r="J425" s="27" t="s">
        <v>256</v>
      </c>
      <c r="K425" s="51" t="s">
        <v>274</v>
      </c>
      <c r="L425" s="27">
        <v>0.108</v>
      </c>
      <c r="M425" s="30"/>
      <c r="N425" s="44"/>
      <c r="O425" s="27"/>
    </row>
    <row r="426" spans="2:15" x14ac:dyDescent="0.2">
      <c r="B426" t="s">
        <v>263</v>
      </c>
      <c r="C426" t="s">
        <v>10</v>
      </c>
      <c r="D426" t="s">
        <v>231</v>
      </c>
      <c r="E426" s="47" t="s">
        <v>702</v>
      </c>
      <c r="F426" s="27">
        <v>9</v>
      </c>
      <c r="G426" s="27">
        <v>4</v>
      </c>
      <c r="H426" s="27">
        <v>11</v>
      </c>
      <c r="I426" s="27">
        <v>11.200000000000001</v>
      </c>
      <c r="J426" s="27" t="s">
        <v>254</v>
      </c>
      <c r="K426" s="51" t="s">
        <v>275</v>
      </c>
      <c r="L426" s="27">
        <v>0.57199999999999995</v>
      </c>
      <c r="M426" s="30"/>
      <c r="N426" s="44"/>
      <c r="O426" s="27"/>
    </row>
    <row r="427" spans="2:15" x14ac:dyDescent="0.2">
      <c r="B427" t="s">
        <v>263</v>
      </c>
      <c r="C427" t="s">
        <v>10</v>
      </c>
      <c r="D427" t="s">
        <v>42</v>
      </c>
      <c r="E427" s="47" t="s">
        <v>703</v>
      </c>
      <c r="F427" s="27">
        <v>10</v>
      </c>
      <c r="G427" s="27">
        <v>9</v>
      </c>
      <c r="H427" s="27">
        <v>14.5</v>
      </c>
      <c r="I427" s="27">
        <v>14.8</v>
      </c>
      <c r="J427" s="27" t="s">
        <v>252</v>
      </c>
      <c r="K427" s="51" t="s">
        <v>275</v>
      </c>
      <c r="L427" s="27">
        <v>0.90100000000000002</v>
      </c>
      <c r="M427" s="30"/>
      <c r="N427" s="44"/>
      <c r="O427" s="27"/>
    </row>
    <row r="428" spans="2:15" x14ac:dyDescent="0.2">
      <c r="B428" t="s">
        <v>263</v>
      </c>
      <c r="C428" t="s">
        <v>10</v>
      </c>
      <c r="D428" t="s">
        <v>12</v>
      </c>
      <c r="E428" s="47" t="s">
        <v>704</v>
      </c>
      <c r="F428" s="27">
        <v>11</v>
      </c>
      <c r="G428" s="27">
        <v>8</v>
      </c>
      <c r="H428" s="27">
        <v>15</v>
      </c>
      <c r="I428" s="27">
        <v>15</v>
      </c>
      <c r="J428" s="27" t="s">
        <v>252</v>
      </c>
      <c r="K428" s="51" t="s">
        <v>268</v>
      </c>
      <c r="L428" s="27">
        <v>0.91900000000000004</v>
      </c>
      <c r="M428" s="30"/>
      <c r="N428" s="44"/>
      <c r="O428" s="27"/>
    </row>
    <row r="429" spans="2:15" x14ac:dyDescent="0.2">
      <c r="B429" t="s">
        <v>263</v>
      </c>
      <c r="C429" t="s">
        <v>10</v>
      </c>
      <c r="D429" t="s">
        <v>230</v>
      </c>
      <c r="E429" s="47" t="s">
        <v>705</v>
      </c>
      <c r="F429" s="27">
        <v>1</v>
      </c>
      <c r="G429" s="27">
        <v>7</v>
      </c>
      <c r="H429" s="27">
        <v>4.5</v>
      </c>
      <c r="I429" s="27">
        <v>5.6</v>
      </c>
      <c r="J429" s="27" t="s">
        <v>255</v>
      </c>
      <c r="K429" s="51" t="s">
        <v>41</v>
      </c>
      <c r="L429" s="27">
        <v>0.254</v>
      </c>
      <c r="M429" s="30"/>
      <c r="N429" s="44"/>
      <c r="O429" s="27"/>
    </row>
    <row r="430" spans="2:15" x14ac:dyDescent="0.2">
      <c r="B430" t="s">
        <v>263</v>
      </c>
      <c r="C430" t="s">
        <v>10</v>
      </c>
      <c r="D430" t="s">
        <v>234</v>
      </c>
      <c r="E430" s="47" t="s">
        <v>706</v>
      </c>
      <c r="F430" s="27">
        <v>2</v>
      </c>
      <c r="G430" s="27">
        <v>4</v>
      </c>
      <c r="H430" s="27">
        <v>4</v>
      </c>
      <c r="I430" s="27">
        <v>6.4</v>
      </c>
      <c r="J430" s="27" t="s">
        <v>255</v>
      </c>
      <c r="K430" s="51" t="s">
        <v>272</v>
      </c>
      <c r="L430" s="27">
        <v>0.308</v>
      </c>
      <c r="M430" s="30"/>
      <c r="N430" s="44"/>
      <c r="O430" s="27"/>
    </row>
    <row r="431" spans="2:15" x14ac:dyDescent="0.2">
      <c r="B431" t="s">
        <v>263</v>
      </c>
      <c r="C431" t="s">
        <v>10</v>
      </c>
      <c r="D431" t="s">
        <v>173</v>
      </c>
      <c r="E431" s="47" t="s">
        <v>707</v>
      </c>
      <c r="F431" s="27">
        <v>2</v>
      </c>
      <c r="G431" s="27">
        <v>1</v>
      </c>
      <c r="H431" s="27">
        <v>2.5</v>
      </c>
      <c r="I431" s="27">
        <v>4.5999999999999996</v>
      </c>
      <c r="J431" s="27" t="s">
        <v>256</v>
      </c>
      <c r="K431" s="51" t="s">
        <v>271</v>
      </c>
      <c r="L431" s="27">
        <v>0.18099999999999999</v>
      </c>
      <c r="M431" s="30"/>
      <c r="N431" s="44"/>
      <c r="O431" s="27"/>
    </row>
    <row r="432" spans="2:15" x14ac:dyDescent="0.2">
      <c r="B432" t="s">
        <v>225</v>
      </c>
      <c r="C432" t="s">
        <v>15</v>
      </c>
      <c r="D432" t="s">
        <v>17</v>
      </c>
      <c r="E432" s="47" t="s">
        <v>708</v>
      </c>
      <c r="F432" s="27">
        <v>8</v>
      </c>
      <c r="G432" s="27">
        <v>8</v>
      </c>
      <c r="H432" s="27">
        <v>12</v>
      </c>
      <c r="I432" s="27">
        <v>16.8</v>
      </c>
      <c r="J432" s="27" t="s">
        <v>252</v>
      </c>
      <c r="K432" s="51" t="s">
        <v>270</v>
      </c>
      <c r="L432" s="27">
        <v>0.97799999999999998</v>
      </c>
      <c r="M432" s="30"/>
      <c r="N432" s="44"/>
      <c r="O432" s="27"/>
    </row>
    <row r="433" spans="2:15" x14ac:dyDescent="0.2">
      <c r="B433" t="s">
        <v>225</v>
      </c>
      <c r="C433" t="s">
        <v>15</v>
      </c>
      <c r="D433" t="s">
        <v>19</v>
      </c>
      <c r="E433" s="47" t="s">
        <v>709</v>
      </c>
      <c r="F433" s="27">
        <v>5</v>
      </c>
      <c r="G433" s="27">
        <v>8</v>
      </c>
      <c r="H433" s="27">
        <v>9</v>
      </c>
      <c r="I433" s="27">
        <v>13.4</v>
      </c>
      <c r="J433" s="27" t="s">
        <v>253</v>
      </c>
      <c r="K433" s="51" t="s">
        <v>275</v>
      </c>
      <c r="L433" s="27">
        <v>0.78800000000000003</v>
      </c>
      <c r="M433" s="30"/>
      <c r="N433" s="44"/>
      <c r="O433" s="27"/>
    </row>
    <row r="434" spans="2:15" x14ac:dyDescent="0.2">
      <c r="B434" t="s">
        <v>225</v>
      </c>
      <c r="C434" t="s">
        <v>15</v>
      </c>
      <c r="D434" t="s">
        <v>16</v>
      </c>
      <c r="E434" s="47" t="s">
        <v>710</v>
      </c>
      <c r="F434" s="27">
        <v>8</v>
      </c>
      <c r="G434" s="27">
        <v>4</v>
      </c>
      <c r="H434" s="27">
        <v>10</v>
      </c>
      <c r="I434" s="27">
        <v>15.2</v>
      </c>
      <c r="J434" s="27" t="s">
        <v>252</v>
      </c>
      <c r="K434" s="51" t="s">
        <v>270</v>
      </c>
      <c r="L434" s="27">
        <v>0.94</v>
      </c>
      <c r="M434" s="30"/>
      <c r="N434" s="44"/>
      <c r="O434" s="27"/>
    </row>
    <row r="435" spans="2:15" x14ac:dyDescent="0.2">
      <c r="B435" t="s">
        <v>225</v>
      </c>
      <c r="C435" t="s">
        <v>15</v>
      </c>
      <c r="D435" t="s">
        <v>18</v>
      </c>
      <c r="E435" s="47" t="s">
        <v>711</v>
      </c>
      <c r="F435" s="27">
        <v>0</v>
      </c>
      <c r="G435" s="27">
        <v>0</v>
      </c>
      <c r="H435" s="27">
        <v>0</v>
      </c>
      <c r="I435" s="27">
        <v>2.2000000000000002</v>
      </c>
      <c r="J435" s="27" t="s">
        <v>256</v>
      </c>
      <c r="K435" s="51" t="s">
        <v>274</v>
      </c>
      <c r="L435" s="27">
        <v>5.3999999999999999E-2</v>
      </c>
      <c r="M435" s="30"/>
      <c r="N435" s="44"/>
      <c r="O435" s="27"/>
    </row>
    <row r="436" spans="2:15" x14ac:dyDescent="0.2">
      <c r="B436" t="s">
        <v>225</v>
      </c>
      <c r="C436" t="s">
        <v>3</v>
      </c>
      <c r="D436" t="s">
        <v>39</v>
      </c>
      <c r="E436" s="47" t="s">
        <v>712</v>
      </c>
      <c r="F436" s="27">
        <v>7</v>
      </c>
      <c r="G436" s="27">
        <v>9</v>
      </c>
      <c r="H436" s="27">
        <v>11.5</v>
      </c>
      <c r="I436" s="27">
        <v>13.400000000000002</v>
      </c>
      <c r="J436" s="27" t="s">
        <v>253</v>
      </c>
      <c r="K436" s="51" t="s">
        <v>269</v>
      </c>
      <c r="L436" s="27">
        <v>0.79500000000000004</v>
      </c>
      <c r="M436" s="30"/>
      <c r="N436" s="44"/>
      <c r="O436" s="27"/>
    </row>
    <row r="437" spans="2:15" x14ac:dyDescent="0.2">
      <c r="B437" t="s">
        <v>225</v>
      </c>
      <c r="C437" t="s">
        <v>3</v>
      </c>
      <c r="D437" t="s">
        <v>5</v>
      </c>
      <c r="E437" s="47" t="s">
        <v>713</v>
      </c>
      <c r="F437" s="27">
        <v>3</v>
      </c>
      <c r="G437" s="27">
        <v>11</v>
      </c>
      <c r="H437" s="27">
        <v>8.5</v>
      </c>
      <c r="I437" s="27">
        <v>13.400000000000002</v>
      </c>
      <c r="J437" s="27" t="s">
        <v>253</v>
      </c>
      <c r="K437" s="51" t="s">
        <v>269</v>
      </c>
      <c r="L437" s="27">
        <v>0.79500000000000004</v>
      </c>
      <c r="M437" s="30"/>
      <c r="N437" s="44"/>
      <c r="O437" s="27"/>
    </row>
    <row r="438" spans="2:15" x14ac:dyDescent="0.2">
      <c r="B438" t="s">
        <v>225</v>
      </c>
      <c r="C438" t="s">
        <v>3</v>
      </c>
      <c r="D438" t="s">
        <v>40</v>
      </c>
      <c r="E438" s="47" t="s">
        <v>714</v>
      </c>
      <c r="F438" s="27">
        <v>11</v>
      </c>
      <c r="G438" s="27">
        <v>3</v>
      </c>
      <c r="H438" s="27">
        <v>12.5</v>
      </c>
      <c r="I438" s="27">
        <v>14.2</v>
      </c>
      <c r="J438" s="27" t="s">
        <v>252</v>
      </c>
      <c r="K438" s="51" t="s">
        <v>268</v>
      </c>
      <c r="L438" s="27">
        <v>0.84499999999999997</v>
      </c>
      <c r="M438" s="30"/>
      <c r="N438" s="44"/>
      <c r="O438" s="27"/>
    </row>
    <row r="439" spans="2:15" x14ac:dyDescent="0.2">
      <c r="B439" t="s">
        <v>225</v>
      </c>
      <c r="C439" t="s">
        <v>3</v>
      </c>
      <c r="D439" t="s">
        <v>228</v>
      </c>
      <c r="E439" s="47" t="s">
        <v>715</v>
      </c>
      <c r="F439" s="27">
        <v>10</v>
      </c>
      <c r="G439" s="27">
        <v>3</v>
      </c>
      <c r="H439" s="27">
        <v>11.5</v>
      </c>
      <c r="I439" s="27">
        <v>15.000000000000002</v>
      </c>
      <c r="J439" s="27" t="s">
        <v>252</v>
      </c>
      <c r="K439" s="51" t="s">
        <v>275</v>
      </c>
      <c r="L439" s="27">
        <v>0.92900000000000005</v>
      </c>
      <c r="M439" s="30"/>
      <c r="N439" s="44"/>
      <c r="O439" s="27"/>
    </row>
    <row r="440" spans="2:15" x14ac:dyDescent="0.2">
      <c r="B440" t="s">
        <v>225</v>
      </c>
      <c r="C440" t="s">
        <v>15</v>
      </c>
      <c r="D440" t="s">
        <v>232</v>
      </c>
      <c r="E440" s="47" t="s">
        <v>716</v>
      </c>
      <c r="F440" s="27">
        <v>2</v>
      </c>
      <c r="G440" s="27">
        <v>2</v>
      </c>
      <c r="H440" s="27">
        <v>3</v>
      </c>
      <c r="I440" s="27">
        <v>8.4</v>
      </c>
      <c r="J440" s="27" t="s">
        <v>254</v>
      </c>
      <c r="K440" s="51" t="s">
        <v>273</v>
      </c>
      <c r="L440" s="27">
        <v>0.40600000000000003</v>
      </c>
      <c r="M440" s="30"/>
      <c r="N440" s="44"/>
      <c r="O440" s="27"/>
    </row>
    <row r="441" spans="2:15" x14ac:dyDescent="0.2">
      <c r="B441" t="s">
        <v>225</v>
      </c>
      <c r="C441" t="s">
        <v>3</v>
      </c>
      <c r="D441" t="s">
        <v>7</v>
      </c>
      <c r="E441" s="47" t="s">
        <v>717</v>
      </c>
      <c r="F441" s="27">
        <v>0</v>
      </c>
      <c r="G441" s="27">
        <v>1</v>
      </c>
      <c r="H441" s="27">
        <v>0.5</v>
      </c>
      <c r="I441" s="27">
        <v>2</v>
      </c>
      <c r="J441" s="27" t="s">
        <v>256</v>
      </c>
      <c r="K441" s="51" t="s">
        <v>274</v>
      </c>
      <c r="L441" s="27">
        <v>0.04</v>
      </c>
      <c r="M441" s="30"/>
      <c r="N441" s="44"/>
      <c r="O441" s="27"/>
    </row>
    <row r="442" spans="2:15" x14ac:dyDescent="0.2">
      <c r="B442" t="s">
        <v>225</v>
      </c>
      <c r="C442" t="s">
        <v>10</v>
      </c>
      <c r="D442" t="s">
        <v>42</v>
      </c>
      <c r="E442" s="47" t="s">
        <v>718</v>
      </c>
      <c r="F442" s="27">
        <v>10</v>
      </c>
      <c r="G442" s="27">
        <v>9</v>
      </c>
      <c r="H442" s="27">
        <v>14.5</v>
      </c>
      <c r="I442" s="27">
        <v>17.8</v>
      </c>
      <c r="J442" s="27" t="s">
        <v>252</v>
      </c>
      <c r="K442" s="51" t="s">
        <v>275</v>
      </c>
      <c r="L442" s="27">
        <v>0.995</v>
      </c>
      <c r="M442" s="30"/>
      <c r="N442" s="44"/>
      <c r="O442" s="27"/>
    </row>
    <row r="443" spans="2:15" x14ac:dyDescent="0.2">
      <c r="B443" t="s">
        <v>225</v>
      </c>
      <c r="C443" t="s">
        <v>10</v>
      </c>
      <c r="D443" t="s">
        <v>12</v>
      </c>
      <c r="E443" s="47" t="s">
        <v>719</v>
      </c>
      <c r="F443" s="27">
        <v>11</v>
      </c>
      <c r="G443" s="27">
        <v>8</v>
      </c>
      <c r="H443" s="27">
        <v>15</v>
      </c>
      <c r="I443" s="27">
        <v>17.2</v>
      </c>
      <c r="J443" s="27" t="s">
        <v>252</v>
      </c>
      <c r="K443" s="51" t="s">
        <v>268</v>
      </c>
      <c r="L443" s="27">
        <v>0.98799999999999999</v>
      </c>
      <c r="M443" s="30"/>
      <c r="N443" s="44"/>
      <c r="O443" s="27"/>
    </row>
    <row r="444" spans="2:15" x14ac:dyDescent="0.2">
      <c r="B444" t="s">
        <v>225</v>
      </c>
      <c r="C444" t="s">
        <v>10</v>
      </c>
      <c r="D444" t="s">
        <v>231</v>
      </c>
      <c r="E444" s="47" t="s">
        <v>720</v>
      </c>
      <c r="F444" s="27">
        <v>9</v>
      </c>
      <c r="G444" s="27">
        <v>4</v>
      </c>
      <c r="H444" s="27">
        <v>11</v>
      </c>
      <c r="I444" s="27">
        <v>12.8</v>
      </c>
      <c r="J444" s="27" t="s">
        <v>253</v>
      </c>
      <c r="K444" s="51" t="s">
        <v>275</v>
      </c>
      <c r="L444" s="27">
        <v>0.69299999999999995</v>
      </c>
      <c r="M444" s="30"/>
      <c r="N444" s="44"/>
      <c r="O444" s="27"/>
    </row>
    <row r="445" spans="2:15" x14ac:dyDescent="0.2">
      <c r="B445" t="s">
        <v>225</v>
      </c>
      <c r="C445" t="s">
        <v>10</v>
      </c>
      <c r="D445" t="s">
        <v>230</v>
      </c>
      <c r="E445" s="47" t="s">
        <v>721</v>
      </c>
      <c r="F445" s="27">
        <v>1</v>
      </c>
      <c r="G445" s="27">
        <v>7</v>
      </c>
      <c r="H445" s="27">
        <v>4.5</v>
      </c>
      <c r="I445" s="27">
        <v>8.6</v>
      </c>
      <c r="J445" s="27" t="s">
        <v>254</v>
      </c>
      <c r="K445" s="51" t="s">
        <v>41</v>
      </c>
      <c r="L445" s="27">
        <v>0.41599999999999998</v>
      </c>
      <c r="M445" s="30"/>
      <c r="N445" s="44"/>
      <c r="O445" s="27"/>
    </row>
    <row r="446" spans="2:15" x14ac:dyDescent="0.2">
      <c r="B446" t="s">
        <v>265</v>
      </c>
      <c r="C446" t="s">
        <v>15</v>
      </c>
      <c r="D446" t="s">
        <v>160</v>
      </c>
      <c r="E446" s="47" t="s">
        <v>722</v>
      </c>
      <c r="F446" s="27">
        <v>5</v>
      </c>
      <c r="G446" s="27">
        <v>7</v>
      </c>
      <c r="H446" s="27">
        <v>8.5</v>
      </c>
      <c r="I446" s="27">
        <v>13.400000000000002</v>
      </c>
      <c r="J446" s="27" t="s">
        <v>253</v>
      </c>
      <c r="K446" s="51" t="s">
        <v>205</v>
      </c>
      <c r="L446" s="27">
        <v>0.79500000000000004</v>
      </c>
      <c r="M446" s="30"/>
      <c r="N446" s="44"/>
      <c r="O446" s="27"/>
    </row>
    <row r="447" spans="2:15" x14ac:dyDescent="0.2">
      <c r="B447" t="s">
        <v>265</v>
      </c>
      <c r="C447" t="s">
        <v>15</v>
      </c>
      <c r="D447" t="s">
        <v>17</v>
      </c>
      <c r="E447" s="47" t="s">
        <v>723</v>
      </c>
      <c r="F447" s="27">
        <v>8</v>
      </c>
      <c r="G447" s="27">
        <v>8</v>
      </c>
      <c r="H447" s="27">
        <v>12</v>
      </c>
      <c r="I447" s="27">
        <v>15.400000000000002</v>
      </c>
      <c r="J447" s="27" t="s">
        <v>252</v>
      </c>
      <c r="K447" s="51" t="s">
        <v>270</v>
      </c>
      <c r="L447" s="27">
        <v>0.95199999999999996</v>
      </c>
      <c r="M447" s="30"/>
      <c r="N447" s="44"/>
      <c r="O447" s="27"/>
    </row>
    <row r="448" spans="2:15" x14ac:dyDescent="0.2">
      <c r="B448" t="s">
        <v>265</v>
      </c>
      <c r="C448" t="s">
        <v>15</v>
      </c>
      <c r="D448" t="s">
        <v>19</v>
      </c>
      <c r="E448" s="47" t="s">
        <v>724</v>
      </c>
      <c r="F448" s="27">
        <v>5</v>
      </c>
      <c r="G448" s="27">
        <v>8</v>
      </c>
      <c r="H448" s="27">
        <v>9</v>
      </c>
      <c r="I448" s="27">
        <v>12.8</v>
      </c>
      <c r="J448" s="27" t="s">
        <v>253</v>
      </c>
      <c r="K448" s="51" t="s">
        <v>275</v>
      </c>
      <c r="L448" s="27">
        <v>0.69299999999999995</v>
      </c>
      <c r="M448" s="30"/>
      <c r="N448" s="44"/>
      <c r="O448" s="27"/>
    </row>
    <row r="449" spans="2:15" x14ac:dyDescent="0.2">
      <c r="B449" t="s">
        <v>265</v>
      </c>
      <c r="C449" t="s">
        <v>15</v>
      </c>
      <c r="D449" t="s">
        <v>16</v>
      </c>
      <c r="E449" s="47" t="s">
        <v>725</v>
      </c>
      <c r="F449" s="27">
        <v>8</v>
      </c>
      <c r="G449" s="27">
        <v>4</v>
      </c>
      <c r="H449" s="27">
        <v>10</v>
      </c>
      <c r="I449" s="27">
        <v>13.4</v>
      </c>
      <c r="J449" s="27" t="s">
        <v>253</v>
      </c>
      <c r="K449" s="51" t="s">
        <v>270</v>
      </c>
      <c r="L449" s="27">
        <v>0.78800000000000003</v>
      </c>
      <c r="M449" s="30"/>
      <c r="N449" s="44"/>
      <c r="O449" s="27"/>
    </row>
    <row r="450" spans="2:15" x14ac:dyDescent="0.2">
      <c r="B450" t="s">
        <v>265</v>
      </c>
      <c r="C450" t="s">
        <v>15</v>
      </c>
      <c r="D450" t="s">
        <v>238</v>
      </c>
      <c r="E450" s="47" t="s">
        <v>726</v>
      </c>
      <c r="F450" s="27">
        <v>2</v>
      </c>
      <c r="G450" s="27">
        <v>4</v>
      </c>
      <c r="H450" s="27">
        <v>4</v>
      </c>
      <c r="I450" s="27">
        <v>8.8000000000000007</v>
      </c>
      <c r="J450" s="27" t="s">
        <v>254</v>
      </c>
      <c r="K450" s="51" t="s">
        <v>107</v>
      </c>
      <c r="L450" s="27">
        <v>0.432</v>
      </c>
      <c r="M450" s="30"/>
      <c r="N450" s="44"/>
      <c r="O450" s="27"/>
    </row>
    <row r="451" spans="2:15" x14ac:dyDescent="0.2">
      <c r="B451" t="s">
        <v>265</v>
      </c>
      <c r="C451" t="s">
        <v>15</v>
      </c>
      <c r="D451" t="s">
        <v>232</v>
      </c>
      <c r="E451" s="47" t="s">
        <v>727</v>
      </c>
      <c r="F451" s="27">
        <v>4</v>
      </c>
      <c r="G451" s="27">
        <v>1</v>
      </c>
      <c r="H451" s="27">
        <v>4.5</v>
      </c>
      <c r="I451" s="27">
        <v>9.6</v>
      </c>
      <c r="J451" s="27" t="s">
        <v>254</v>
      </c>
      <c r="K451" s="51" t="s">
        <v>273</v>
      </c>
      <c r="L451" s="27">
        <v>0.47299999999999998</v>
      </c>
      <c r="M451" s="30"/>
      <c r="N451" s="44"/>
      <c r="O451" s="27"/>
    </row>
    <row r="452" spans="2:15" x14ac:dyDescent="0.2">
      <c r="B452" t="s">
        <v>265</v>
      </c>
      <c r="C452" t="s">
        <v>15</v>
      </c>
      <c r="D452" t="s">
        <v>173</v>
      </c>
      <c r="E452" s="47" t="s">
        <v>728</v>
      </c>
      <c r="F452" s="27">
        <v>0</v>
      </c>
      <c r="G452" s="27">
        <v>0</v>
      </c>
      <c r="H452" s="27">
        <v>0</v>
      </c>
      <c r="I452" s="27">
        <v>5</v>
      </c>
      <c r="J452" s="27" t="s">
        <v>255</v>
      </c>
      <c r="K452" s="51" t="s">
        <v>271</v>
      </c>
      <c r="L452" s="27">
        <v>0.222</v>
      </c>
      <c r="M452" s="30"/>
      <c r="N452" s="44"/>
      <c r="O452" s="27"/>
    </row>
    <row r="453" spans="2:15" x14ac:dyDescent="0.2">
      <c r="B453" t="s">
        <v>265</v>
      </c>
      <c r="C453" t="s">
        <v>15</v>
      </c>
      <c r="D453" t="s">
        <v>18</v>
      </c>
      <c r="E453" s="47" t="s">
        <v>729</v>
      </c>
      <c r="F453" s="27">
        <v>0</v>
      </c>
      <c r="G453" s="27">
        <v>0</v>
      </c>
      <c r="H453" s="27">
        <v>0</v>
      </c>
      <c r="I453" s="27">
        <v>5</v>
      </c>
      <c r="J453" s="27" t="s">
        <v>255</v>
      </c>
      <c r="K453" s="51" t="s">
        <v>274</v>
      </c>
      <c r="L453" s="27">
        <v>0.222</v>
      </c>
      <c r="M453" s="30"/>
      <c r="N453" s="44"/>
      <c r="O453" s="27"/>
    </row>
    <row r="454" spans="2:15" x14ac:dyDescent="0.2">
      <c r="B454" t="s">
        <v>265</v>
      </c>
      <c r="C454" t="s">
        <v>15</v>
      </c>
      <c r="D454" t="s">
        <v>237</v>
      </c>
      <c r="E454" s="47" t="s">
        <v>730</v>
      </c>
      <c r="F454" s="27">
        <v>0</v>
      </c>
      <c r="G454" s="27">
        <v>0</v>
      </c>
      <c r="H454" s="27">
        <v>0</v>
      </c>
      <c r="I454" s="27">
        <v>4</v>
      </c>
      <c r="J454" s="27" t="s">
        <v>256</v>
      </c>
      <c r="K454" s="51" t="s">
        <v>272</v>
      </c>
      <c r="L454" s="27">
        <v>0.157</v>
      </c>
      <c r="M454" s="30"/>
      <c r="N454" s="44"/>
      <c r="O454" s="27"/>
    </row>
    <row r="455" spans="2:15" x14ac:dyDescent="0.2">
      <c r="B455" t="s">
        <v>265</v>
      </c>
      <c r="C455" t="s">
        <v>3</v>
      </c>
      <c r="D455" t="s">
        <v>39</v>
      </c>
      <c r="E455" s="47" t="s">
        <v>731</v>
      </c>
      <c r="F455" s="27">
        <v>7</v>
      </c>
      <c r="G455" s="27">
        <v>9</v>
      </c>
      <c r="H455" s="27">
        <v>11.5</v>
      </c>
      <c r="I455" s="27">
        <v>14.400000000000002</v>
      </c>
      <c r="J455" s="27" t="s">
        <v>252</v>
      </c>
      <c r="K455" s="51" t="s">
        <v>269</v>
      </c>
      <c r="L455" s="27">
        <v>0.873</v>
      </c>
      <c r="M455" s="30"/>
      <c r="N455" s="44"/>
      <c r="O455" s="27"/>
    </row>
    <row r="456" spans="2:15" x14ac:dyDescent="0.2">
      <c r="B456" t="s">
        <v>265</v>
      </c>
      <c r="C456" t="s">
        <v>3</v>
      </c>
      <c r="D456" t="s">
        <v>40</v>
      </c>
      <c r="E456" s="47" t="s">
        <v>732</v>
      </c>
      <c r="F456" s="27">
        <v>11</v>
      </c>
      <c r="G456" s="27">
        <v>3</v>
      </c>
      <c r="H456" s="27">
        <v>12.5</v>
      </c>
      <c r="I456" s="27">
        <v>14.600000000000001</v>
      </c>
      <c r="J456" s="27" t="s">
        <v>252</v>
      </c>
      <c r="K456" s="51" t="s">
        <v>268</v>
      </c>
      <c r="L456" s="27">
        <v>0.89300000000000002</v>
      </c>
      <c r="M456" s="30"/>
      <c r="N456" s="44"/>
      <c r="O456" s="27"/>
    </row>
    <row r="457" spans="2:15" x14ac:dyDescent="0.2">
      <c r="B457" t="s">
        <v>265</v>
      </c>
      <c r="C457" t="s">
        <v>3</v>
      </c>
      <c r="D457" t="s">
        <v>5</v>
      </c>
      <c r="E457" s="47" t="s">
        <v>733</v>
      </c>
      <c r="F457" s="27">
        <v>3</v>
      </c>
      <c r="G457" s="27">
        <v>11</v>
      </c>
      <c r="H457" s="27">
        <v>8.5</v>
      </c>
      <c r="I457" s="27">
        <v>9.2000000000000011</v>
      </c>
      <c r="J457" s="27" t="s">
        <v>254</v>
      </c>
      <c r="K457" s="51" t="s">
        <v>269</v>
      </c>
      <c r="L457" s="27">
        <v>0.45200000000000001</v>
      </c>
      <c r="M457" s="30"/>
      <c r="N457" s="44"/>
      <c r="O457" s="27"/>
    </row>
    <row r="458" spans="2:15" x14ac:dyDescent="0.2">
      <c r="B458" t="s">
        <v>265</v>
      </c>
      <c r="C458" t="s">
        <v>3</v>
      </c>
      <c r="D458" t="s">
        <v>228</v>
      </c>
      <c r="E458" s="47" t="s">
        <v>734</v>
      </c>
      <c r="F458" s="27">
        <v>10</v>
      </c>
      <c r="G458" s="27">
        <v>3</v>
      </c>
      <c r="H458" s="27">
        <v>11.5</v>
      </c>
      <c r="I458" s="27">
        <v>11.000000000000002</v>
      </c>
      <c r="J458" s="27" t="s">
        <v>254</v>
      </c>
      <c r="K458" s="51" t="s">
        <v>275</v>
      </c>
      <c r="L458" s="27">
        <v>0.55700000000000005</v>
      </c>
      <c r="M458" s="30"/>
      <c r="N458" s="44"/>
      <c r="O458" s="27"/>
    </row>
    <row r="459" spans="2:15" x14ac:dyDescent="0.2">
      <c r="B459" t="s">
        <v>265</v>
      </c>
      <c r="C459" t="s">
        <v>15</v>
      </c>
      <c r="D459" t="s">
        <v>18</v>
      </c>
      <c r="E459" s="47" t="s">
        <v>735</v>
      </c>
      <c r="F459" s="27">
        <v>0</v>
      </c>
      <c r="G459" s="27">
        <v>3</v>
      </c>
      <c r="H459" s="27">
        <v>1.5</v>
      </c>
      <c r="I459" s="27">
        <v>6.0000000000000009</v>
      </c>
      <c r="J459" s="27" t="s">
        <v>255</v>
      </c>
      <c r="K459" s="51" t="s">
        <v>274</v>
      </c>
      <c r="L459" s="27">
        <v>0.29499999999999998</v>
      </c>
      <c r="M459" s="30"/>
      <c r="N459" s="44"/>
      <c r="O459" s="27"/>
    </row>
    <row r="460" spans="2:15" x14ac:dyDescent="0.2">
      <c r="B460" t="s">
        <v>265</v>
      </c>
      <c r="C460" t="s">
        <v>10</v>
      </c>
      <c r="D460" t="s">
        <v>12</v>
      </c>
      <c r="E460" s="47" t="s">
        <v>736</v>
      </c>
      <c r="F460" s="27">
        <v>11</v>
      </c>
      <c r="G460" s="27">
        <v>8</v>
      </c>
      <c r="H460" s="27">
        <v>15</v>
      </c>
      <c r="I460" s="27">
        <v>16.8</v>
      </c>
      <c r="J460" s="27" t="s">
        <v>252</v>
      </c>
      <c r="K460" s="51" t="s">
        <v>268</v>
      </c>
      <c r="L460" s="27">
        <v>0.97799999999999998</v>
      </c>
      <c r="M460" s="30"/>
      <c r="N460" s="44"/>
      <c r="O460" s="27"/>
    </row>
    <row r="461" spans="2:15" x14ac:dyDescent="0.2">
      <c r="B461" t="s">
        <v>265</v>
      </c>
      <c r="C461" t="s">
        <v>10</v>
      </c>
      <c r="D461" t="s">
        <v>42</v>
      </c>
      <c r="E461" s="47" t="s">
        <v>737</v>
      </c>
      <c r="F461" s="27">
        <v>10</v>
      </c>
      <c r="G461" s="27">
        <v>9</v>
      </c>
      <c r="H461" s="27">
        <v>14.5</v>
      </c>
      <c r="I461" s="27">
        <v>16.200000000000003</v>
      </c>
      <c r="J461" s="27" t="s">
        <v>252</v>
      </c>
      <c r="K461" s="51" t="s">
        <v>275</v>
      </c>
      <c r="L461" s="27">
        <v>0.96799999999999997</v>
      </c>
      <c r="M461" s="30"/>
      <c r="N461" s="44"/>
      <c r="O461" s="27"/>
    </row>
    <row r="462" spans="2:15" x14ac:dyDescent="0.2">
      <c r="B462" t="s">
        <v>265</v>
      </c>
      <c r="C462" t="s">
        <v>10</v>
      </c>
      <c r="D462" t="s">
        <v>231</v>
      </c>
      <c r="E462" s="47" t="s">
        <v>738</v>
      </c>
      <c r="F462" s="27">
        <v>9</v>
      </c>
      <c r="G462" s="27">
        <v>4</v>
      </c>
      <c r="H462" s="27">
        <v>11</v>
      </c>
      <c r="I462" s="27">
        <v>11</v>
      </c>
      <c r="J462" s="27" t="s">
        <v>254</v>
      </c>
      <c r="K462" s="51" t="s">
        <v>275</v>
      </c>
      <c r="L462" s="27">
        <v>0.54400000000000004</v>
      </c>
      <c r="M462" s="30"/>
      <c r="N462" s="44"/>
      <c r="O462" s="27"/>
    </row>
    <row r="463" spans="2:15" x14ac:dyDescent="0.2">
      <c r="B463" t="s">
        <v>265</v>
      </c>
      <c r="C463" t="s">
        <v>10</v>
      </c>
      <c r="D463" t="s">
        <v>234</v>
      </c>
      <c r="E463" s="47" t="s">
        <v>739</v>
      </c>
      <c r="F463" s="27">
        <v>2</v>
      </c>
      <c r="G463" s="27">
        <v>4</v>
      </c>
      <c r="H463" s="27">
        <v>4</v>
      </c>
      <c r="I463" s="27">
        <v>6</v>
      </c>
      <c r="J463" s="27" t="s">
        <v>255</v>
      </c>
      <c r="K463" s="51" t="s">
        <v>272</v>
      </c>
      <c r="L463" s="27">
        <v>0.28799999999999998</v>
      </c>
      <c r="M463" s="30"/>
      <c r="N463" s="44"/>
      <c r="O463" s="27"/>
    </row>
    <row r="464" spans="2:15" x14ac:dyDescent="0.2">
      <c r="B464" t="s">
        <v>265</v>
      </c>
      <c r="C464" t="s">
        <v>10</v>
      </c>
      <c r="D464" t="s">
        <v>230</v>
      </c>
      <c r="E464" s="47" t="s">
        <v>740</v>
      </c>
      <c r="F464" s="27">
        <v>1</v>
      </c>
      <c r="G464" s="27">
        <v>7</v>
      </c>
      <c r="H464" s="27">
        <v>4.5</v>
      </c>
      <c r="I464" s="27">
        <v>5.6</v>
      </c>
      <c r="J464" s="27" t="s">
        <v>255</v>
      </c>
      <c r="K464" s="51" t="s">
        <v>41</v>
      </c>
      <c r="L464" s="27">
        <v>0.254</v>
      </c>
      <c r="M464" s="30"/>
      <c r="N464" s="44"/>
      <c r="O464" s="27"/>
    </row>
    <row r="465" spans="2:15" x14ac:dyDescent="0.2">
      <c r="B465" t="s">
        <v>53</v>
      </c>
      <c r="C465" t="s">
        <v>15</v>
      </c>
      <c r="D465" t="s">
        <v>17</v>
      </c>
      <c r="E465" s="47" t="s">
        <v>741</v>
      </c>
      <c r="F465" s="27">
        <v>8</v>
      </c>
      <c r="G465" s="27">
        <v>8</v>
      </c>
      <c r="H465" s="27">
        <v>12</v>
      </c>
      <c r="I465" s="27">
        <v>15.000000000000002</v>
      </c>
      <c r="J465" s="27" t="s">
        <v>252</v>
      </c>
      <c r="K465" s="51" t="s">
        <v>270</v>
      </c>
      <c r="L465" s="27">
        <v>0.92900000000000005</v>
      </c>
      <c r="M465" s="30"/>
      <c r="N465" s="44"/>
      <c r="O465" s="27"/>
    </row>
    <row r="466" spans="2:15" x14ac:dyDescent="0.2">
      <c r="B466" t="s">
        <v>53</v>
      </c>
      <c r="C466" t="s">
        <v>15</v>
      </c>
      <c r="D466" t="s">
        <v>16</v>
      </c>
      <c r="E466" s="47" t="s">
        <v>742</v>
      </c>
      <c r="F466" s="27">
        <v>8</v>
      </c>
      <c r="G466" s="27">
        <v>4</v>
      </c>
      <c r="H466" s="27">
        <v>10</v>
      </c>
      <c r="I466" s="27">
        <v>13.600000000000001</v>
      </c>
      <c r="J466" s="27" t="s">
        <v>252</v>
      </c>
      <c r="K466" s="51" t="s">
        <v>270</v>
      </c>
      <c r="L466" s="27">
        <v>0.80600000000000005</v>
      </c>
      <c r="M466" s="30"/>
      <c r="N466" s="44"/>
      <c r="O466" s="27"/>
    </row>
    <row r="467" spans="2:15" x14ac:dyDescent="0.2">
      <c r="B467" t="s">
        <v>53</v>
      </c>
      <c r="C467" t="s">
        <v>15</v>
      </c>
      <c r="D467" t="s">
        <v>19</v>
      </c>
      <c r="E467" s="47" t="s">
        <v>743</v>
      </c>
      <c r="F467" s="27">
        <v>5</v>
      </c>
      <c r="G467" s="27">
        <v>8</v>
      </c>
      <c r="H467" s="27">
        <v>9</v>
      </c>
      <c r="I467" s="27">
        <v>11.8</v>
      </c>
      <c r="J467" s="27" t="s">
        <v>253</v>
      </c>
      <c r="K467" s="51" t="s">
        <v>275</v>
      </c>
      <c r="L467" s="27">
        <v>0.61599999999999999</v>
      </c>
      <c r="M467" s="30"/>
      <c r="N467" s="44"/>
      <c r="O467" s="27"/>
    </row>
    <row r="468" spans="2:15" x14ac:dyDescent="0.2">
      <c r="B468" t="s">
        <v>53</v>
      </c>
      <c r="C468" t="s">
        <v>15</v>
      </c>
      <c r="D468" t="s">
        <v>160</v>
      </c>
      <c r="E468" s="47" t="s">
        <v>744</v>
      </c>
      <c r="F468" s="27">
        <v>5</v>
      </c>
      <c r="G468" s="27">
        <v>7</v>
      </c>
      <c r="H468" s="27">
        <v>8.5</v>
      </c>
      <c r="I468" s="27">
        <v>11.600000000000001</v>
      </c>
      <c r="J468" s="27" t="s">
        <v>253</v>
      </c>
      <c r="K468" s="51" t="s">
        <v>205</v>
      </c>
      <c r="L468" s="27">
        <v>0.60599999999999998</v>
      </c>
      <c r="M468" s="30"/>
      <c r="N468" s="44"/>
      <c r="O468" s="27"/>
    </row>
    <row r="469" spans="2:15" x14ac:dyDescent="0.2">
      <c r="B469" t="s">
        <v>53</v>
      </c>
      <c r="C469" t="s">
        <v>15</v>
      </c>
      <c r="D469" t="s">
        <v>238</v>
      </c>
      <c r="E469" s="47" t="s">
        <v>745</v>
      </c>
      <c r="F469" s="27">
        <v>2</v>
      </c>
      <c r="G469" s="27">
        <v>4</v>
      </c>
      <c r="H469" s="27">
        <v>4</v>
      </c>
      <c r="I469" s="27">
        <v>9</v>
      </c>
      <c r="J469" s="27" t="s">
        <v>254</v>
      </c>
      <c r="K469" s="51" t="s">
        <v>107</v>
      </c>
      <c r="L469" s="27">
        <v>0.442</v>
      </c>
      <c r="M469" s="30"/>
      <c r="N469" s="44"/>
      <c r="O469" s="27"/>
    </row>
    <row r="470" spans="2:15" x14ac:dyDescent="0.2">
      <c r="B470" t="s">
        <v>53</v>
      </c>
      <c r="C470" t="s">
        <v>15</v>
      </c>
      <c r="D470" t="s">
        <v>73</v>
      </c>
      <c r="E470" s="47" t="s">
        <v>746</v>
      </c>
      <c r="F470" s="27">
        <v>0</v>
      </c>
      <c r="G470" s="27">
        <v>1</v>
      </c>
      <c r="H470" s="27">
        <v>0.5</v>
      </c>
      <c r="I470" s="27">
        <v>5.4</v>
      </c>
      <c r="J470" s="27" t="s">
        <v>255</v>
      </c>
      <c r="K470" s="51" t="s">
        <v>270</v>
      </c>
      <c r="L470" s="27">
        <v>0.24199999999999999</v>
      </c>
      <c r="M470" s="30"/>
      <c r="N470" s="44"/>
      <c r="O470" s="27"/>
    </row>
    <row r="471" spans="2:15" x14ac:dyDescent="0.2">
      <c r="B471" t="s">
        <v>53</v>
      </c>
      <c r="C471" t="s">
        <v>15</v>
      </c>
      <c r="D471" t="s">
        <v>18</v>
      </c>
      <c r="E471" s="47" t="s">
        <v>747</v>
      </c>
      <c r="F471" s="27">
        <v>0</v>
      </c>
      <c r="G471" s="27">
        <v>0</v>
      </c>
      <c r="H471" s="27">
        <v>0</v>
      </c>
      <c r="I471" s="27">
        <v>3.8000000000000003</v>
      </c>
      <c r="J471" s="27" t="s">
        <v>256</v>
      </c>
      <c r="K471" s="51" t="s">
        <v>274</v>
      </c>
      <c r="L471" s="27">
        <v>0.14899999999999999</v>
      </c>
      <c r="M471" s="30"/>
      <c r="N471" s="44"/>
      <c r="O471" s="27"/>
    </row>
    <row r="472" spans="2:15" x14ac:dyDescent="0.2">
      <c r="B472" t="s">
        <v>53</v>
      </c>
      <c r="C472" t="s">
        <v>3</v>
      </c>
      <c r="D472" t="s">
        <v>39</v>
      </c>
      <c r="E472" s="47" t="s">
        <v>748</v>
      </c>
      <c r="F472" s="27">
        <v>7</v>
      </c>
      <c r="G472" s="27">
        <v>9</v>
      </c>
      <c r="H472" s="27">
        <v>11.5</v>
      </c>
      <c r="I472" s="27">
        <v>14.200000000000001</v>
      </c>
      <c r="J472" s="27" t="s">
        <v>252</v>
      </c>
      <c r="K472" s="51" t="s">
        <v>269</v>
      </c>
      <c r="L472" s="27">
        <v>0.85199999999999998</v>
      </c>
      <c r="M472" s="30"/>
      <c r="N472" s="44"/>
      <c r="O472" s="27"/>
    </row>
    <row r="473" spans="2:15" x14ac:dyDescent="0.2">
      <c r="B473" t="s">
        <v>53</v>
      </c>
      <c r="C473" t="s">
        <v>3</v>
      </c>
      <c r="D473" t="s">
        <v>40</v>
      </c>
      <c r="E473" s="47" t="s">
        <v>749</v>
      </c>
      <c r="F473" s="27">
        <v>11</v>
      </c>
      <c r="G473" s="27">
        <v>3</v>
      </c>
      <c r="H473" s="27">
        <v>12.5</v>
      </c>
      <c r="I473" s="27">
        <v>15</v>
      </c>
      <c r="J473" s="27" t="s">
        <v>252</v>
      </c>
      <c r="K473" s="51" t="s">
        <v>268</v>
      </c>
      <c r="L473" s="27">
        <v>0.91900000000000004</v>
      </c>
      <c r="M473" s="30"/>
      <c r="N473" s="44"/>
      <c r="O473" s="27"/>
    </row>
    <row r="474" spans="2:15" x14ac:dyDescent="0.2">
      <c r="B474" t="s">
        <v>53</v>
      </c>
      <c r="C474" t="s">
        <v>3</v>
      </c>
      <c r="D474" t="s">
        <v>5</v>
      </c>
      <c r="E474" s="47" t="s">
        <v>750</v>
      </c>
      <c r="F474" s="27">
        <v>3</v>
      </c>
      <c r="G474" s="27">
        <v>11</v>
      </c>
      <c r="H474" s="27">
        <v>8.5</v>
      </c>
      <c r="I474" s="27">
        <v>10</v>
      </c>
      <c r="J474" s="27" t="s">
        <v>254</v>
      </c>
      <c r="K474" s="51" t="s">
        <v>269</v>
      </c>
      <c r="L474" s="27">
        <v>0.48499999999999999</v>
      </c>
      <c r="M474" s="30"/>
      <c r="N474" s="44"/>
      <c r="O474" s="27"/>
    </row>
    <row r="475" spans="2:15" x14ac:dyDescent="0.2">
      <c r="B475" t="s">
        <v>53</v>
      </c>
      <c r="C475" t="s">
        <v>3</v>
      </c>
      <c r="D475" t="s">
        <v>228</v>
      </c>
      <c r="E475" s="47" t="s">
        <v>751</v>
      </c>
      <c r="F475" s="27">
        <v>10</v>
      </c>
      <c r="G475" s="27">
        <v>3</v>
      </c>
      <c r="H475" s="27">
        <v>11.5</v>
      </c>
      <c r="I475" s="27">
        <v>14.000000000000002</v>
      </c>
      <c r="J475" s="27" t="s">
        <v>252</v>
      </c>
      <c r="K475" s="51" t="s">
        <v>275</v>
      </c>
      <c r="L475" s="27">
        <v>0.83599999999999997</v>
      </c>
      <c r="M475" s="30"/>
      <c r="N475" s="44"/>
      <c r="O475" s="27"/>
    </row>
    <row r="476" spans="2:15" x14ac:dyDescent="0.2">
      <c r="B476" t="s">
        <v>53</v>
      </c>
      <c r="C476" t="s">
        <v>3</v>
      </c>
      <c r="D476" t="s">
        <v>61</v>
      </c>
      <c r="E476" s="47" t="s">
        <v>752</v>
      </c>
      <c r="F476" s="27">
        <v>4</v>
      </c>
      <c r="G476" s="27">
        <v>3</v>
      </c>
      <c r="H476" s="27">
        <v>5.5</v>
      </c>
      <c r="I476" s="27">
        <v>8.4</v>
      </c>
      <c r="J476" s="27" t="s">
        <v>254</v>
      </c>
      <c r="K476" s="51" t="s">
        <v>61</v>
      </c>
      <c r="L476" s="27">
        <v>0.40600000000000003</v>
      </c>
      <c r="M476" s="30"/>
      <c r="N476" s="44"/>
      <c r="O476" s="27"/>
    </row>
    <row r="477" spans="2:15" x14ac:dyDescent="0.2">
      <c r="B477" t="s">
        <v>53</v>
      </c>
      <c r="C477" t="s">
        <v>3</v>
      </c>
      <c r="D477" t="s">
        <v>7</v>
      </c>
      <c r="E477" s="47" t="s">
        <v>753</v>
      </c>
      <c r="F477" s="27">
        <v>0</v>
      </c>
      <c r="G477" s="27">
        <v>1</v>
      </c>
      <c r="H477" s="27">
        <v>0.5</v>
      </c>
      <c r="I477" s="27">
        <v>4</v>
      </c>
      <c r="J477" s="27" t="s">
        <v>256</v>
      </c>
      <c r="K477" s="51" t="s">
        <v>274</v>
      </c>
      <c r="L477" s="27">
        <v>0.157</v>
      </c>
      <c r="M477" s="30"/>
      <c r="N477" s="44"/>
      <c r="O477" s="27"/>
    </row>
    <row r="478" spans="2:15" x14ac:dyDescent="0.2">
      <c r="B478" t="s">
        <v>53</v>
      </c>
      <c r="C478" t="s">
        <v>3</v>
      </c>
      <c r="D478" t="s">
        <v>42</v>
      </c>
      <c r="E478" s="47" t="s">
        <v>754</v>
      </c>
      <c r="F478" s="27">
        <v>0</v>
      </c>
      <c r="G478" s="27">
        <v>0</v>
      </c>
      <c r="H478" s="27">
        <v>0</v>
      </c>
      <c r="I478" s="27">
        <v>3.8000000000000003</v>
      </c>
      <c r="J478" s="27" t="s">
        <v>256</v>
      </c>
      <c r="K478" s="51" t="s">
        <v>275</v>
      </c>
      <c r="L478" s="27">
        <v>0.14899999999999999</v>
      </c>
      <c r="M478" s="30"/>
      <c r="N478" s="44"/>
      <c r="O478" s="27"/>
    </row>
    <row r="479" spans="2:15" x14ac:dyDescent="0.2">
      <c r="B479" t="s">
        <v>53</v>
      </c>
      <c r="C479" t="s">
        <v>15</v>
      </c>
      <c r="D479" t="s">
        <v>67</v>
      </c>
      <c r="E479" s="47" t="s">
        <v>755</v>
      </c>
      <c r="F479" s="27">
        <v>0</v>
      </c>
      <c r="G479" s="27">
        <v>0</v>
      </c>
      <c r="H479" s="27">
        <v>0</v>
      </c>
      <c r="I479" s="27">
        <v>3.6</v>
      </c>
      <c r="J479" s="27" t="s">
        <v>256</v>
      </c>
      <c r="K479" s="51" t="s">
        <v>274</v>
      </c>
      <c r="L479" s="27">
        <v>0.13700000000000001</v>
      </c>
      <c r="M479" s="30"/>
      <c r="N479" s="44"/>
      <c r="O479" s="27"/>
    </row>
    <row r="480" spans="2:15" x14ac:dyDescent="0.2">
      <c r="B480" t="s">
        <v>53</v>
      </c>
      <c r="C480" t="s">
        <v>15</v>
      </c>
      <c r="D480" t="s">
        <v>238</v>
      </c>
      <c r="E480" s="47" t="s">
        <v>756</v>
      </c>
      <c r="F480" s="27">
        <v>0</v>
      </c>
      <c r="G480" s="27">
        <v>0</v>
      </c>
      <c r="H480" s="27">
        <v>0</v>
      </c>
      <c r="I480" s="27">
        <v>3.6</v>
      </c>
      <c r="J480" s="27" t="s">
        <v>256</v>
      </c>
      <c r="K480" s="51" t="s">
        <v>107</v>
      </c>
      <c r="L480" s="27">
        <v>0.13700000000000001</v>
      </c>
      <c r="M480" s="30"/>
      <c r="N480" s="44"/>
      <c r="O480" s="27"/>
    </row>
    <row r="481" spans="2:15" x14ac:dyDescent="0.2">
      <c r="B481" t="s">
        <v>53</v>
      </c>
      <c r="C481" t="s">
        <v>3</v>
      </c>
      <c r="D481" t="s">
        <v>237</v>
      </c>
      <c r="E481" s="47" t="s">
        <v>757</v>
      </c>
      <c r="F481" s="27">
        <v>0</v>
      </c>
      <c r="G481" s="27">
        <v>0</v>
      </c>
      <c r="H481" s="27">
        <v>0</v>
      </c>
      <c r="I481" s="27">
        <v>3</v>
      </c>
      <c r="J481" s="27" t="s">
        <v>256</v>
      </c>
      <c r="K481" s="51" t="s">
        <v>272</v>
      </c>
      <c r="L481" s="27">
        <v>9.6000000000000002E-2</v>
      </c>
      <c r="M481" s="30"/>
      <c r="N481" s="44"/>
      <c r="O481" s="27"/>
    </row>
    <row r="482" spans="2:15" x14ac:dyDescent="0.2">
      <c r="B482" t="s">
        <v>53</v>
      </c>
      <c r="C482" t="s">
        <v>10</v>
      </c>
      <c r="D482" t="s">
        <v>42</v>
      </c>
      <c r="E482" s="47" t="s">
        <v>758</v>
      </c>
      <c r="F482" s="27">
        <v>10</v>
      </c>
      <c r="G482" s="27">
        <v>9</v>
      </c>
      <c r="H482" s="27">
        <v>14.5</v>
      </c>
      <c r="I482" s="27">
        <v>15.600000000000001</v>
      </c>
      <c r="J482" s="27" t="s">
        <v>252</v>
      </c>
      <c r="K482" s="51" t="s">
        <v>275</v>
      </c>
      <c r="L482" s="27">
        <v>0.95499999999999996</v>
      </c>
      <c r="M482" s="30"/>
      <c r="N482" s="44"/>
      <c r="O482" s="27"/>
    </row>
    <row r="483" spans="2:15" x14ac:dyDescent="0.2">
      <c r="B483" t="s">
        <v>53</v>
      </c>
      <c r="C483" t="s">
        <v>10</v>
      </c>
      <c r="D483" t="s">
        <v>12</v>
      </c>
      <c r="E483" s="47" t="s">
        <v>759</v>
      </c>
      <c r="F483" s="27">
        <v>11</v>
      </c>
      <c r="G483" s="27">
        <v>8</v>
      </c>
      <c r="H483" s="27">
        <v>15</v>
      </c>
      <c r="I483" s="27">
        <v>15.4</v>
      </c>
      <c r="J483" s="27" t="s">
        <v>252</v>
      </c>
      <c r="K483" s="51" t="s">
        <v>268</v>
      </c>
      <c r="L483" s="27">
        <v>0.94499999999999995</v>
      </c>
      <c r="M483" s="30"/>
      <c r="N483" s="44"/>
      <c r="O483" s="27"/>
    </row>
    <row r="484" spans="2:15" x14ac:dyDescent="0.2">
      <c r="B484" t="s">
        <v>53</v>
      </c>
      <c r="C484" t="s">
        <v>10</v>
      </c>
      <c r="D484" t="s">
        <v>231</v>
      </c>
      <c r="E484" s="47" t="s">
        <v>760</v>
      </c>
      <c r="F484" s="27">
        <v>9</v>
      </c>
      <c r="G484" s="27">
        <v>4</v>
      </c>
      <c r="H484" s="27">
        <v>11</v>
      </c>
      <c r="I484" s="27">
        <v>12</v>
      </c>
      <c r="J484" s="27" t="s">
        <v>253</v>
      </c>
      <c r="K484" s="51" t="s">
        <v>275</v>
      </c>
      <c r="L484" s="27">
        <v>0.627</v>
      </c>
      <c r="M484" s="30"/>
      <c r="N484" s="44"/>
      <c r="O484" s="27"/>
    </row>
    <row r="485" spans="2:15" x14ac:dyDescent="0.2">
      <c r="B485" t="s">
        <v>53</v>
      </c>
      <c r="C485" t="s">
        <v>10</v>
      </c>
      <c r="D485" t="s">
        <v>230</v>
      </c>
      <c r="E485" s="47" t="s">
        <v>761</v>
      </c>
      <c r="F485" s="27">
        <v>1</v>
      </c>
      <c r="G485" s="27">
        <v>7</v>
      </c>
      <c r="H485" s="27">
        <v>4.5</v>
      </c>
      <c r="I485" s="27">
        <v>6.6</v>
      </c>
      <c r="J485" s="27" t="s">
        <v>255</v>
      </c>
      <c r="K485" s="51" t="s">
        <v>41</v>
      </c>
      <c r="L485" s="27">
        <v>0.32200000000000001</v>
      </c>
      <c r="M485" s="30"/>
      <c r="N485" s="44"/>
      <c r="O485" s="27"/>
    </row>
    <row r="486" spans="2:15" x14ac:dyDescent="0.2">
      <c r="B486" t="s">
        <v>53</v>
      </c>
      <c r="C486" t="s">
        <v>10</v>
      </c>
      <c r="D486" t="s">
        <v>233</v>
      </c>
      <c r="E486" s="47" t="s">
        <v>762</v>
      </c>
      <c r="F486" s="27">
        <v>0</v>
      </c>
      <c r="G486" s="27">
        <v>1</v>
      </c>
      <c r="H486" s="27">
        <v>0.5</v>
      </c>
      <c r="I486" s="27">
        <v>3</v>
      </c>
      <c r="J486" s="27" t="s">
        <v>256</v>
      </c>
      <c r="K486" s="51" t="s">
        <v>272</v>
      </c>
      <c r="L486" s="27">
        <v>9.6000000000000002E-2</v>
      </c>
      <c r="M486" s="30"/>
      <c r="N486" s="44"/>
      <c r="O486" s="27"/>
    </row>
    <row r="487" spans="2:15" x14ac:dyDescent="0.2">
      <c r="B487" t="s">
        <v>34</v>
      </c>
      <c r="C487" t="s">
        <v>15</v>
      </c>
      <c r="D487" t="s">
        <v>17</v>
      </c>
      <c r="E487" s="47" t="s">
        <v>763</v>
      </c>
      <c r="F487" s="27">
        <v>8</v>
      </c>
      <c r="G487" s="27">
        <v>8</v>
      </c>
      <c r="H487" s="27">
        <v>12</v>
      </c>
      <c r="I487" s="27">
        <v>15.000000000000002</v>
      </c>
      <c r="J487" s="27" t="s">
        <v>252</v>
      </c>
      <c r="K487" s="51" t="s">
        <v>270</v>
      </c>
      <c r="L487" s="27">
        <v>0.92900000000000005</v>
      </c>
      <c r="M487" s="30"/>
      <c r="N487" s="44"/>
      <c r="O487" s="27"/>
    </row>
    <row r="488" spans="2:15" x14ac:dyDescent="0.2">
      <c r="B488" t="s">
        <v>34</v>
      </c>
      <c r="C488" t="s">
        <v>15</v>
      </c>
      <c r="D488" t="s">
        <v>19</v>
      </c>
      <c r="E488" s="47" t="s">
        <v>764</v>
      </c>
      <c r="F488" s="27">
        <v>5</v>
      </c>
      <c r="G488" s="27">
        <v>8</v>
      </c>
      <c r="H488" s="27">
        <v>9</v>
      </c>
      <c r="I488" s="27">
        <v>11.4</v>
      </c>
      <c r="J488" s="27" t="s">
        <v>254</v>
      </c>
      <c r="K488" s="51" t="s">
        <v>275</v>
      </c>
      <c r="L488" s="27">
        <v>0.58299999999999996</v>
      </c>
      <c r="M488" s="30"/>
      <c r="N488" s="44"/>
      <c r="O488" s="27"/>
    </row>
    <row r="489" spans="2:15" x14ac:dyDescent="0.2">
      <c r="B489" t="s">
        <v>34</v>
      </c>
      <c r="C489" t="s">
        <v>15</v>
      </c>
      <c r="D489" t="s">
        <v>160</v>
      </c>
      <c r="E489" s="47" t="s">
        <v>765</v>
      </c>
      <c r="F489" s="27">
        <v>5</v>
      </c>
      <c r="G489" s="27">
        <v>7</v>
      </c>
      <c r="H489" s="27">
        <v>8.5</v>
      </c>
      <c r="I489" s="27">
        <v>12.600000000000001</v>
      </c>
      <c r="J489" s="27" t="s">
        <v>253</v>
      </c>
      <c r="K489" s="51" t="s">
        <v>205</v>
      </c>
      <c r="L489" s="27">
        <v>0.68300000000000005</v>
      </c>
      <c r="M489" s="30"/>
      <c r="N489" s="44"/>
      <c r="O489" s="27"/>
    </row>
    <row r="490" spans="2:15" x14ac:dyDescent="0.2">
      <c r="B490" t="s">
        <v>34</v>
      </c>
      <c r="C490" t="s">
        <v>15</v>
      </c>
      <c r="D490" t="s">
        <v>16</v>
      </c>
      <c r="E490" s="47" t="s">
        <v>766</v>
      </c>
      <c r="F490" s="27">
        <v>8</v>
      </c>
      <c r="G490" s="27">
        <v>4</v>
      </c>
      <c r="H490" s="27">
        <v>10</v>
      </c>
      <c r="I490" s="27">
        <v>13.2</v>
      </c>
      <c r="J490" s="27" t="s">
        <v>253</v>
      </c>
      <c r="K490" s="51" t="s">
        <v>270</v>
      </c>
      <c r="L490" s="27">
        <v>0.76500000000000001</v>
      </c>
      <c r="M490" s="30"/>
      <c r="N490" s="44"/>
      <c r="O490" s="27"/>
    </row>
    <row r="491" spans="2:15" x14ac:dyDescent="0.2">
      <c r="B491" t="s">
        <v>34</v>
      </c>
      <c r="C491" t="s">
        <v>15</v>
      </c>
      <c r="D491" t="s">
        <v>232</v>
      </c>
      <c r="E491" s="47" t="s">
        <v>767</v>
      </c>
      <c r="F491" s="27">
        <v>4</v>
      </c>
      <c r="G491" s="27">
        <v>1</v>
      </c>
      <c r="H491" s="27">
        <v>4.5</v>
      </c>
      <c r="I491" s="27">
        <v>9.4</v>
      </c>
      <c r="J491" s="27" t="s">
        <v>254</v>
      </c>
      <c r="K491" s="51" t="s">
        <v>273</v>
      </c>
      <c r="L491" s="27">
        <v>0.46</v>
      </c>
      <c r="M491" s="30"/>
      <c r="N491" s="44"/>
      <c r="O491" s="27"/>
    </row>
    <row r="492" spans="2:15" x14ac:dyDescent="0.2">
      <c r="B492" t="s">
        <v>34</v>
      </c>
      <c r="C492" t="s">
        <v>15</v>
      </c>
      <c r="D492" t="s">
        <v>241</v>
      </c>
      <c r="E492" s="47" t="s">
        <v>768</v>
      </c>
      <c r="F492" s="27">
        <v>3</v>
      </c>
      <c r="G492" s="27">
        <v>0</v>
      </c>
      <c r="H492" s="27">
        <v>3</v>
      </c>
      <c r="I492" s="27">
        <v>7.4</v>
      </c>
      <c r="J492" s="27" t="s">
        <v>255</v>
      </c>
      <c r="K492" s="51" t="s">
        <v>205</v>
      </c>
      <c r="L492" s="27">
        <v>0.373</v>
      </c>
      <c r="M492" s="30"/>
      <c r="N492" s="44"/>
      <c r="O492" s="27"/>
    </row>
    <row r="493" spans="2:15" x14ac:dyDescent="0.2">
      <c r="B493" t="s">
        <v>34</v>
      </c>
      <c r="C493" t="s">
        <v>15</v>
      </c>
      <c r="D493" t="s">
        <v>227</v>
      </c>
      <c r="E493" s="47" t="s">
        <v>769</v>
      </c>
      <c r="F493" s="27">
        <v>2</v>
      </c>
      <c r="G493" s="27">
        <v>0</v>
      </c>
      <c r="H493" s="27">
        <v>2</v>
      </c>
      <c r="I493" s="27">
        <v>6.8000000000000007</v>
      </c>
      <c r="J493" s="27" t="s">
        <v>255</v>
      </c>
      <c r="K493" s="51" t="s">
        <v>275</v>
      </c>
      <c r="L493" s="27">
        <v>0.33700000000000002</v>
      </c>
      <c r="M493" s="30"/>
      <c r="N493" s="44"/>
      <c r="O493" s="27"/>
    </row>
    <row r="494" spans="2:15" x14ac:dyDescent="0.2">
      <c r="B494" t="s">
        <v>34</v>
      </c>
      <c r="C494" t="s">
        <v>15</v>
      </c>
      <c r="D494" t="s">
        <v>242</v>
      </c>
      <c r="E494" s="47" t="s">
        <v>770</v>
      </c>
      <c r="F494" s="27">
        <v>0</v>
      </c>
      <c r="G494" s="27">
        <v>1</v>
      </c>
      <c r="H494" s="27">
        <v>0.5</v>
      </c>
      <c r="I494" s="27">
        <v>5.8000000000000007</v>
      </c>
      <c r="J494" s="27" t="s">
        <v>255</v>
      </c>
      <c r="K494" s="51" t="s">
        <v>205</v>
      </c>
      <c r="L494" s="27">
        <v>0.27700000000000002</v>
      </c>
      <c r="M494" s="30"/>
      <c r="N494" s="44"/>
      <c r="O494" s="27"/>
    </row>
    <row r="495" spans="2:15" x14ac:dyDescent="0.2">
      <c r="B495" t="s">
        <v>34</v>
      </c>
      <c r="C495" t="s">
        <v>15</v>
      </c>
      <c r="D495" t="s">
        <v>73</v>
      </c>
      <c r="E495" s="47" t="s">
        <v>771</v>
      </c>
      <c r="F495" s="27">
        <v>0</v>
      </c>
      <c r="G495" s="27">
        <v>1</v>
      </c>
      <c r="H495" s="27">
        <v>0.5</v>
      </c>
      <c r="I495" s="27">
        <v>3.8000000000000003</v>
      </c>
      <c r="J495" s="27" t="s">
        <v>256</v>
      </c>
      <c r="K495" s="51" t="s">
        <v>270</v>
      </c>
      <c r="L495" s="27">
        <v>0.14899999999999999</v>
      </c>
      <c r="M495" s="30"/>
      <c r="N495" s="44"/>
      <c r="O495" s="27"/>
    </row>
    <row r="496" spans="2:15" x14ac:dyDescent="0.2">
      <c r="B496" t="s">
        <v>34</v>
      </c>
      <c r="C496" t="s">
        <v>15</v>
      </c>
      <c r="D496" t="s">
        <v>18</v>
      </c>
      <c r="E496" s="47" t="s">
        <v>772</v>
      </c>
      <c r="F496" s="27">
        <v>0</v>
      </c>
      <c r="G496" s="27">
        <v>0</v>
      </c>
      <c r="H496" s="27">
        <v>0</v>
      </c>
      <c r="I496" s="27">
        <v>1.2000000000000002</v>
      </c>
      <c r="J496" s="27" t="s">
        <v>256</v>
      </c>
      <c r="K496" s="51" t="s">
        <v>274</v>
      </c>
      <c r="L496" s="27">
        <v>1E-3</v>
      </c>
      <c r="M496" s="30"/>
      <c r="N496" s="44"/>
      <c r="O496" s="27"/>
    </row>
    <row r="497" spans="2:15" x14ac:dyDescent="0.2">
      <c r="B497" t="s">
        <v>34</v>
      </c>
      <c r="C497" t="s">
        <v>3</v>
      </c>
      <c r="D497" t="s">
        <v>39</v>
      </c>
      <c r="E497" s="47" t="s">
        <v>773</v>
      </c>
      <c r="F497" s="27">
        <v>7</v>
      </c>
      <c r="G497" s="27">
        <v>9</v>
      </c>
      <c r="H497" s="27">
        <v>11.5</v>
      </c>
      <c r="I497" s="27">
        <v>11.000000000000002</v>
      </c>
      <c r="J497" s="27" t="s">
        <v>254</v>
      </c>
      <c r="K497" s="51" t="s">
        <v>269</v>
      </c>
      <c r="L497" s="27">
        <v>0.55700000000000005</v>
      </c>
      <c r="M497" s="30"/>
      <c r="N497" s="44"/>
      <c r="O497" s="27"/>
    </row>
    <row r="498" spans="2:15" x14ac:dyDescent="0.2">
      <c r="B498" t="s">
        <v>34</v>
      </c>
      <c r="C498" t="s">
        <v>3</v>
      </c>
      <c r="D498" t="s">
        <v>40</v>
      </c>
      <c r="E498" s="47" t="s">
        <v>774</v>
      </c>
      <c r="F498" s="27">
        <v>11</v>
      </c>
      <c r="G498" s="27">
        <v>3</v>
      </c>
      <c r="H498" s="27">
        <v>12.5</v>
      </c>
      <c r="I498" s="27">
        <v>16.8</v>
      </c>
      <c r="J498" s="27" t="s">
        <v>252</v>
      </c>
      <c r="K498" s="51" t="s">
        <v>268</v>
      </c>
      <c r="L498" s="27">
        <v>0.97799999999999998</v>
      </c>
      <c r="M498" s="30"/>
      <c r="N498" s="44"/>
      <c r="O498" s="27"/>
    </row>
    <row r="499" spans="2:15" x14ac:dyDescent="0.2">
      <c r="B499" t="s">
        <v>34</v>
      </c>
      <c r="C499" t="s">
        <v>3</v>
      </c>
      <c r="D499" t="s">
        <v>5</v>
      </c>
      <c r="E499" s="47" t="s">
        <v>775</v>
      </c>
      <c r="F499" s="27">
        <v>3</v>
      </c>
      <c r="G499" s="27">
        <v>11</v>
      </c>
      <c r="H499" s="27">
        <v>8.5</v>
      </c>
      <c r="I499" s="27">
        <v>12.400000000000002</v>
      </c>
      <c r="J499" s="27" t="s">
        <v>253</v>
      </c>
      <c r="K499" s="51" t="s">
        <v>269</v>
      </c>
      <c r="L499" s="27">
        <v>0.67</v>
      </c>
      <c r="M499" s="30"/>
      <c r="N499" s="44"/>
      <c r="O499" s="27"/>
    </row>
    <row r="500" spans="2:15" x14ac:dyDescent="0.2">
      <c r="B500" t="s">
        <v>34</v>
      </c>
      <c r="C500" t="s">
        <v>3</v>
      </c>
      <c r="D500" t="s">
        <v>228</v>
      </c>
      <c r="E500" s="47" t="s">
        <v>776</v>
      </c>
      <c r="F500" s="27">
        <v>10</v>
      </c>
      <c r="G500" s="27">
        <v>3</v>
      </c>
      <c r="H500" s="27">
        <v>11.5</v>
      </c>
      <c r="I500" s="27">
        <v>14.000000000000002</v>
      </c>
      <c r="J500" s="27" t="s">
        <v>252</v>
      </c>
      <c r="K500" s="51" t="s">
        <v>275</v>
      </c>
      <c r="L500" s="27">
        <v>0.83599999999999997</v>
      </c>
      <c r="M500" s="30"/>
      <c r="N500" s="44"/>
      <c r="O500" s="27"/>
    </row>
    <row r="501" spans="2:15" x14ac:dyDescent="0.2">
      <c r="B501" t="s">
        <v>34</v>
      </c>
      <c r="C501" t="s">
        <v>3</v>
      </c>
      <c r="D501" t="s">
        <v>61</v>
      </c>
      <c r="E501" s="47" t="s">
        <v>777</v>
      </c>
      <c r="F501" s="27">
        <v>4</v>
      </c>
      <c r="G501" s="27">
        <v>3</v>
      </c>
      <c r="H501" s="27">
        <v>5.5</v>
      </c>
      <c r="I501" s="27">
        <v>8</v>
      </c>
      <c r="J501" s="27" t="s">
        <v>255</v>
      </c>
      <c r="K501" s="51" t="s">
        <v>61</v>
      </c>
      <c r="L501" s="27">
        <v>0.39300000000000002</v>
      </c>
      <c r="M501" s="30"/>
      <c r="N501" s="44"/>
      <c r="O501" s="27"/>
    </row>
    <row r="502" spans="2:15" x14ac:dyDescent="0.2">
      <c r="B502" t="s">
        <v>34</v>
      </c>
      <c r="C502" t="s">
        <v>3</v>
      </c>
      <c r="D502" t="s">
        <v>229</v>
      </c>
      <c r="E502" s="47" t="s">
        <v>778</v>
      </c>
      <c r="F502" s="27">
        <v>0</v>
      </c>
      <c r="G502" s="27">
        <v>2</v>
      </c>
      <c r="H502" s="27">
        <v>1</v>
      </c>
      <c r="I502" s="27">
        <v>5.2</v>
      </c>
      <c r="J502" s="27" t="s">
        <v>255</v>
      </c>
      <c r="K502" s="51" t="s">
        <v>41</v>
      </c>
      <c r="L502" s="27">
        <v>0.22900000000000001</v>
      </c>
      <c r="M502" s="30"/>
      <c r="N502" s="44"/>
      <c r="O502" s="27"/>
    </row>
    <row r="503" spans="2:15" x14ac:dyDescent="0.2">
      <c r="B503" t="s">
        <v>34</v>
      </c>
      <c r="C503" t="s">
        <v>3</v>
      </c>
      <c r="D503" t="s">
        <v>7</v>
      </c>
      <c r="E503" s="47" t="s">
        <v>779</v>
      </c>
      <c r="F503" s="27">
        <v>0</v>
      </c>
      <c r="G503" s="27">
        <v>1</v>
      </c>
      <c r="H503" s="27">
        <v>0.5</v>
      </c>
      <c r="I503" s="27">
        <v>2.4</v>
      </c>
      <c r="J503" s="27" t="s">
        <v>256</v>
      </c>
      <c r="K503" s="51" t="s">
        <v>274</v>
      </c>
      <c r="L503" s="27">
        <v>6.3E-2</v>
      </c>
      <c r="M503" s="30"/>
      <c r="N503" s="44"/>
      <c r="O503" s="27"/>
    </row>
    <row r="504" spans="2:15" x14ac:dyDescent="0.2">
      <c r="B504" t="s">
        <v>34</v>
      </c>
      <c r="C504" t="s">
        <v>10</v>
      </c>
      <c r="D504" t="s">
        <v>12</v>
      </c>
      <c r="E504" s="47" t="s">
        <v>780</v>
      </c>
      <c r="F504" s="27">
        <v>11</v>
      </c>
      <c r="G504" s="27">
        <v>8</v>
      </c>
      <c r="H504" s="27">
        <v>15</v>
      </c>
      <c r="I504" s="27">
        <v>16.399999999999999</v>
      </c>
      <c r="J504" s="27" t="s">
        <v>252</v>
      </c>
      <c r="K504" s="51" t="s">
        <v>268</v>
      </c>
      <c r="L504" s="27">
        <v>0.97</v>
      </c>
      <c r="M504" s="30"/>
      <c r="N504" s="44"/>
      <c r="O504" s="27"/>
    </row>
    <row r="505" spans="2:15" x14ac:dyDescent="0.2">
      <c r="B505" t="s">
        <v>34</v>
      </c>
      <c r="C505" t="s">
        <v>10</v>
      </c>
      <c r="D505" t="s">
        <v>42</v>
      </c>
      <c r="E505" s="47" t="s">
        <v>781</v>
      </c>
      <c r="F505" s="27">
        <v>10</v>
      </c>
      <c r="G505" s="27">
        <v>9</v>
      </c>
      <c r="H505" s="27">
        <v>14.5</v>
      </c>
      <c r="I505" s="27">
        <v>15.600000000000001</v>
      </c>
      <c r="J505" s="27" t="s">
        <v>252</v>
      </c>
      <c r="K505" s="51" t="s">
        <v>275</v>
      </c>
      <c r="L505" s="27">
        <v>0.95499999999999996</v>
      </c>
      <c r="M505" s="30"/>
      <c r="N505" s="44"/>
      <c r="O505" s="27"/>
    </row>
    <row r="506" spans="2:15" x14ac:dyDescent="0.2">
      <c r="B506" t="s">
        <v>34</v>
      </c>
      <c r="C506" t="s">
        <v>10</v>
      </c>
      <c r="D506" t="s">
        <v>231</v>
      </c>
      <c r="E506" s="47" t="s">
        <v>782</v>
      </c>
      <c r="F506" s="27">
        <v>9</v>
      </c>
      <c r="G506" s="27">
        <v>4</v>
      </c>
      <c r="H506" s="27">
        <v>11</v>
      </c>
      <c r="I506" s="27">
        <v>12.600000000000001</v>
      </c>
      <c r="J506" s="27" t="s">
        <v>253</v>
      </c>
      <c r="K506" s="51" t="s">
        <v>275</v>
      </c>
      <c r="L506" s="27">
        <v>0.68300000000000005</v>
      </c>
      <c r="M506" s="30"/>
      <c r="N506" s="44"/>
      <c r="O506" s="27"/>
    </row>
    <row r="507" spans="2:15" x14ac:dyDescent="0.2">
      <c r="B507" t="s">
        <v>34</v>
      </c>
      <c r="C507" t="s">
        <v>10</v>
      </c>
      <c r="D507" t="s">
        <v>230</v>
      </c>
      <c r="E507" s="47" t="s">
        <v>783</v>
      </c>
      <c r="F507" s="27">
        <v>1</v>
      </c>
      <c r="G507" s="27">
        <v>7</v>
      </c>
      <c r="H507" s="27">
        <v>4.5</v>
      </c>
      <c r="I507" s="27">
        <v>5.8000000000000007</v>
      </c>
      <c r="J507" s="27" t="s">
        <v>255</v>
      </c>
      <c r="K507" s="51" t="s">
        <v>41</v>
      </c>
      <c r="L507" s="27">
        <v>0.27700000000000002</v>
      </c>
      <c r="M507" s="30"/>
      <c r="N507" s="44"/>
      <c r="O507" s="27"/>
    </row>
    <row r="508" spans="2:15" x14ac:dyDescent="0.2">
      <c r="B508" t="s">
        <v>34</v>
      </c>
      <c r="C508" t="s">
        <v>10</v>
      </c>
      <c r="D508" t="s">
        <v>234</v>
      </c>
      <c r="E508" s="47" t="s">
        <v>784</v>
      </c>
      <c r="F508" s="27">
        <v>2</v>
      </c>
      <c r="G508" s="27">
        <v>4</v>
      </c>
      <c r="H508" s="27">
        <v>4</v>
      </c>
      <c r="I508" s="27">
        <v>7.6000000000000005</v>
      </c>
      <c r="J508" s="27" t="s">
        <v>255</v>
      </c>
      <c r="K508" s="51" t="s">
        <v>272</v>
      </c>
      <c r="L508" s="27">
        <v>0.38800000000000001</v>
      </c>
      <c r="M508" s="30"/>
      <c r="N508" s="44"/>
      <c r="O508" s="27"/>
    </row>
    <row r="509" spans="2:15" x14ac:dyDescent="0.2">
      <c r="B509" t="s">
        <v>34</v>
      </c>
      <c r="C509" t="s">
        <v>10</v>
      </c>
      <c r="D509" t="s">
        <v>228</v>
      </c>
      <c r="E509" s="47" t="s">
        <v>785</v>
      </c>
      <c r="F509" s="27">
        <v>0</v>
      </c>
      <c r="G509" s="27">
        <v>3</v>
      </c>
      <c r="H509" s="27">
        <v>1.5</v>
      </c>
      <c r="I509" s="27">
        <v>5.4</v>
      </c>
      <c r="J509" s="27" t="s">
        <v>255</v>
      </c>
      <c r="K509" s="51" t="s">
        <v>275</v>
      </c>
      <c r="L509" s="27">
        <v>0.24199999999999999</v>
      </c>
      <c r="M509" s="30"/>
      <c r="N509" s="44"/>
      <c r="O509" s="27"/>
    </row>
    <row r="510" spans="2:15" x14ac:dyDescent="0.2">
      <c r="B510" t="s">
        <v>34</v>
      </c>
      <c r="C510" t="s">
        <v>10</v>
      </c>
      <c r="D510" t="s">
        <v>233</v>
      </c>
      <c r="E510" s="47" t="s">
        <v>786</v>
      </c>
      <c r="F510" s="27">
        <v>0</v>
      </c>
      <c r="G510" s="27">
        <v>1</v>
      </c>
      <c r="H510" s="27">
        <v>0.5</v>
      </c>
      <c r="I510" s="27">
        <v>4.6000000000000005</v>
      </c>
      <c r="J510" s="27" t="s">
        <v>256</v>
      </c>
      <c r="K510" s="51" t="s">
        <v>272</v>
      </c>
      <c r="L510" s="27">
        <v>0.19500000000000001</v>
      </c>
      <c r="M510" s="30"/>
      <c r="N510" s="44"/>
      <c r="O510" s="27"/>
    </row>
    <row r="511" spans="2:15" x14ac:dyDescent="0.2">
      <c r="B511" t="s">
        <v>99</v>
      </c>
      <c r="C511" t="s">
        <v>15</v>
      </c>
      <c r="D511" t="s">
        <v>17</v>
      </c>
      <c r="E511" s="47" t="s">
        <v>787</v>
      </c>
      <c r="F511" s="27">
        <v>8</v>
      </c>
      <c r="G511" s="27">
        <v>8</v>
      </c>
      <c r="H511" s="27">
        <v>12</v>
      </c>
      <c r="I511" s="27">
        <v>12.000000000000002</v>
      </c>
      <c r="J511" s="27" t="s">
        <v>253</v>
      </c>
      <c r="K511" s="51" t="s">
        <v>270</v>
      </c>
      <c r="L511" s="27">
        <v>0.63900000000000001</v>
      </c>
      <c r="M511" s="30"/>
      <c r="N511" s="44"/>
      <c r="O511" s="27"/>
    </row>
    <row r="512" spans="2:15" x14ac:dyDescent="0.2">
      <c r="B512" t="s">
        <v>99</v>
      </c>
      <c r="C512" t="s">
        <v>15</v>
      </c>
      <c r="D512" t="s">
        <v>19</v>
      </c>
      <c r="E512" s="47" t="s">
        <v>788</v>
      </c>
      <c r="F512" s="27">
        <v>5</v>
      </c>
      <c r="G512" s="27">
        <v>8</v>
      </c>
      <c r="H512" s="27">
        <v>9</v>
      </c>
      <c r="I512" s="27">
        <v>10</v>
      </c>
      <c r="J512" s="27" t="s">
        <v>254</v>
      </c>
      <c r="K512" s="51" t="s">
        <v>275</v>
      </c>
      <c r="L512" s="27">
        <v>0.48499999999999999</v>
      </c>
      <c r="M512" s="30"/>
      <c r="N512" s="44"/>
      <c r="O512" s="27"/>
    </row>
    <row r="513" spans="2:15" x14ac:dyDescent="0.2">
      <c r="B513" t="s">
        <v>99</v>
      </c>
      <c r="C513" t="s">
        <v>15</v>
      </c>
      <c r="D513" t="s">
        <v>16</v>
      </c>
      <c r="E513" s="47" t="s">
        <v>789</v>
      </c>
      <c r="F513" s="27">
        <v>8</v>
      </c>
      <c r="G513" s="27">
        <v>4</v>
      </c>
      <c r="H513" s="27">
        <v>10</v>
      </c>
      <c r="I513" s="27">
        <v>11</v>
      </c>
      <c r="J513" s="27" t="s">
        <v>254</v>
      </c>
      <c r="K513" s="51" t="s">
        <v>270</v>
      </c>
      <c r="L513" s="27">
        <v>0.54400000000000004</v>
      </c>
      <c r="M513" s="30"/>
      <c r="N513" s="44"/>
      <c r="O513" s="27"/>
    </row>
    <row r="514" spans="2:15" x14ac:dyDescent="0.2">
      <c r="B514" t="s">
        <v>99</v>
      </c>
      <c r="C514" t="s">
        <v>15</v>
      </c>
      <c r="D514" t="s">
        <v>160</v>
      </c>
      <c r="E514" s="47" t="s">
        <v>790</v>
      </c>
      <c r="F514" s="27">
        <v>5</v>
      </c>
      <c r="G514" s="27">
        <v>7</v>
      </c>
      <c r="H514" s="27">
        <v>8.5</v>
      </c>
      <c r="I514" s="27">
        <v>9.2000000000000011</v>
      </c>
      <c r="J514" s="27" t="s">
        <v>254</v>
      </c>
      <c r="K514" s="51" t="s">
        <v>205</v>
      </c>
      <c r="L514" s="27">
        <v>0.45200000000000001</v>
      </c>
      <c r="M514" s="30"/>
      <c r="N514" s="44"/>
      <c r="O514" s="27"/>
    </row>
    <row r="515" spans="2:15" x14ac:dyDescent="0.2">
      <c r="B515" t="s">
        <v>99</v>
      </c>
      <c r="C515" t="s">
        <v>15</v>
      </c>
      <c r="D515" t="s">
        <v>238</v>
      </c>
      <c r="E515" s="47" t="s">
        <v>791</v>
      </c>
      <c r="F515" s="27">
        <v>2</v>
      </c>
      <c r="G515" s="27">
        <v>4</v>
      </c>
      <c r="H515" s="27">
        <v>4</v>
      </c>
      <c r="I515" s="27">
        <v>6.6000000000000005</v>
      </c>
      <c r="J515" s="27" t="s">
        <v>255</v>
      </c>
      <c r="K515" s="51" t="s">
        <v>107</v>
      </c>
      <c r="L515" s="27">
        <v>0.32700000000000001</v>
      </c>
      <c r="M515" s="30"/>
      <c r="N515" s="44"/>
      <c r="O515" s="27"/>
    </row>
    <row r="516" spans="2:15" x14ac:dyDescent="0.2">
      <c r="B516" t="s">
        <v>99</v>
      </c>
      <c r="C516" t="s">
        <v>15</v>
      </c>
      <c r="D516" t="s">
        <v>18</v>
      </c>
      <c r="E516" s="47" t="s">
        <v>792</v>
      </c>
      <c r="F516" s="27">
        <v>0</v>
      </c>
      <c r="G516" s="27">
        <v>0</v>
      </c>
      <c r="H516" s="27">
        <v>0</v>
      </c>
      <c r="I516" s="27">
        <v>1</v>
      </c>
      <c r="J516" s="27" t="s">
        <v>256</v>
      </c>
      <c r="K516" s="51" t="s">
        <v>274</v>
      </c>
      <c r="L516" s="27">
        <v>0</v>
      </c>
      <c r="M516" s="30"/>
      <c r="N516" s="44"/>
      <c r="O516" s="27"/>
    </row>
    <row r="517" spans="2:15" x14ac:dyDescent="0.2">
      <c r="B517" t="s">
        <v>99</v>
      </c>
      <c r="C517" t="s">
        <v>3</v>
      </c>
      <c r="D517" t="s">
        <v>39</v>
      </c>
      <c r="E517" s="47" t="s">
        <v>793</v>
      </c>
      <c r="F517" s="27">
        <v>7</v>
      </c>
      <c r="G517" s="27">
        <v>9</v>
      </c>
      <c r="H517" s="27">
        <v>11.5</v>
      </c>
      <c r="I517" s="27">
        <v>10.400000000000002</v>
      </c>
      <c r="J517" s="27" t="s">
        <v>254</v>
      </c>
      <c r="K517" s="51" t="s">
        <v>269</v>
      </c>
      <c r="L517" s="27">
        <v>0.51600000000000001</v>
      </c>
      <c r="M517" s="30"/>
      <c r="N517" s="44"/>
      <c r="O517" s="27"/>
    </row>
    <row r="518" spans="2:15" x14ac:dyDescent="0.2">
      <c r="B518" t="s">
        <v>99</v>
      </c>
      <c r="C518" t="s">
        <v>3</v>
      </c>
      <c r="D518" t="s">
        <v>40</v>
      </c>
      <c r="E518" s="47" t="s">
        <v>794</v>
      </c>
      <c r="F518" s="27">
        <v>11</v>
      </c>
      <c r="G518" s="27">
        <v>3</v>
      </c>
      <c r="H518" s="27">
        <v>12.5</v>
      </c>
      <c r="I518" s="27">
        <v>14.4</v>
      </c>
      <c r="J518" s="27" t="s">
        <v>252</v>
      </c>
      <c r="K518" s="51" t="s">
        <v>268</v>
      </c>
      <c r="L518" s="27">
        <v>0.86499999999999999</v>
      </c>
      <c r="M518" s="30"/>
      <c r="N518" s="44"/>
      <c r="O518" s="27"/>
    </row>
    <row r="519" spans="2:15" x14ac:dyDescent="0.2">
      <c r="B519" t="s">
        <v>99</v>
      </c>
      <c r="C519" t="s">
        <v>3</v>
      </c>
      <c r="D519" t="s">
        <v>5</v>
      </c>
      <c r="E519" s="47" t="s">
        <v>795</v>
      </c>
      <c r="F519" s="27">
        <v>3</v>
      </c>
      <c r="G519" s="27">
        <v>11</v>
      </c>
      <c r="H519" s="27">
        <v>8.5</v>
      </c>
      <c r="I519" s="27">
        <v>10</v>
      </c>
      <c r="J519" s="27" t="s">
        <v>254</v>
      </c>
      <c r="K519" s="51" t="s">
        <v>269</v>
      </c>
      <c r="L519" s="27">
        <v>0.48499999999999999</v>
      </c>
      <c r="M519" s="30"/>
      <c r="N519" s="44"/>
      <c r="O519" s="27"/>
    </row>
    <row r="520" spans="2:15" x14ac:dyDescent="0.2">
      <c r="B520" t="s">
        <v>99</v>
      </c>
      <c r="C520" t="s">
        <v>3</v>
      </c>
      <c r="D520" t="s">
        <v>228</v>
      </c>
      <c r="E520" s="47" t="s">
        <v>796</v>
      </c>
      <c r="F520" s="27">
        <v>10</v>
      </c>
      <c r="G520" s="27">
        <v>3</v>
      </c>
      <c r="H520" s="27">
        <v>11.5</v>
      </c>
      <c r="I520" s="27">
        <v>12.400000000000002</v>
      </c>
      <c r="J520" s="27" t="s">
        <v>253</v>
      </c>
      <c r="K520" s="51" t="s">
        <v>275</v>
      </c>
      <c r="L520" s="27">
        <v>0.67</v>
      </c>
      <c r="M520" s="30"/>
      <c r="N520" s="44"/>
      <c r="O520" s="27"/>
    </row>
    <row r="521" spans="2:15" x14ac:dyDescent="0.2">
      <c r="B521" t="s">
        <v>99</v>
      </c>
      <c r="C521" t="s">
        <v>3</v>
      </c>
      <c r="D521" t="s">
        <v>229</v>
      </c>
      <c r="E521" s="47" t="s">
        <v>797</v>
      </c>
      <c r="F521" s="27">
        <v>0</v>
      </c>
      <c r="G521" s="27">
        <v>2</v>
      </c>
      <c r="H521" s="27">
        <v>1</v>
      </c>
      <c r="I521" s="27">
        <v>3.6000000000000005</v>
      </c>
      <c r="J521" s="27" t="s">
        <v>256</v>
      </c>
      <c r="K521" s="51" t="s">
        <v>41</v>
      </c>
      <c r="L521" s="27">
        <v>0.14199999999999999</v>
      </c>
      <c r="M521" s="30"/>
      <c r="N521" s="44"/>
      <c r="O521" s="27"/>
    </row>
    <row r="522" spans="2:15" x14ac:dyDescent="0.2">
      <c r="B522" t="s">
        <v>99</v>
      </c>
      <c r="C522" t="s">
        <v>3</v>
      </c>
      <c r="D522" t="s">
        <v>7</v>
      </c>
      <c r="E522" s="47" t="s">
        <v>798</v>
      </c>
      <c r="F522" s="27">
        <v>0</v>
      </c>
      <c r="G522" s="27">
        <v>1</v>
      </c>
      <c r="H522" s="27">
        <v>0.5</v>
      </c>
      <c r="I522" s="27">
        <v>1.4</v>
      </c>
      <c r="J522" s="27" t="s">
        <v>256</v>
      </c>
      <c r="K522" s="51" t="s">
        <v>274</v>
      </c>
      <c r="L522" s="27">
        <v>6.0000000000000001E-3</v>
      </c>
      <c r="M522" s="30"/>
      <c r="N522" s="44"/>
      <c r="O522" s="27"/>
    </row>
    <row r="523" spans="2:15" x14ac:dyDescent="0.2">
      <c r="B523" t="s">
        <v>99</v>
      </c>
      <c r="C523" t="s">
        <v>10</v>
      </c>
      <c r="D523" t="s">
        <v>12</v>
      </c>
      <c r="E523" s="47" t="s">
        <v>799</v>
      </c>
      <c r="F523" s="27">
        <v>11</v>
      </c>
      <c r="G523" s="27">
        <v>8</v>
      </c>
      <c r="H523" s="27">
        <v>15</v>
      </c>
      <c r="I523" s="27">
        <v>15.4</v>
      </c>
      <c r="J523" s="27" t="s">
        <v>252</v>
      </c>
      <c r="K523" s="51" t="s">
        <v>268</v>
      </c>
      <c r="L523" s="27">
        <v>0.94499999999999995</v>
      </c>
      <c r="M523" s="30"/>
      <c r="N523" s="44"/>
      <c r="O523" s="27"/>
    </row>
    <row r="524" spans="2:15" x14ac:dyDescent="0.2">
      <c r="B524" t="s">
        <v>99</v>
      </c>
      <c r="C524" t="s">
        <v>10</v>
      </c>
      <c r="D524" t="s">
        <v>42</v>
      </c>
      <c r="E524" s="47" t="s">
        <v>800</v>
      </c>
      <c r="F524" s="27">
        <v>10</v>
      </c>
      <c r="G524" s="27">
        <v>9</v>
      </c>
      <c r="H524" s="27">
        <v>14.5</v>
      </c>
      <c r="I524" s="27">
        <v>12.8</v>
      </c>
      <c r="J524" s="27" t="s">
        <v>253</v>
      </c>
      <c r="K524" s="51" t="s">
        <v>275</v>
      </c>
      <c r="L524" s="27">
        <v>0.69299999999999995</v>
      </c>
      <c r="M524" s="30"/>
      <c r="N524" s="44"/>
      <c r="O524" s="27"/>
    </row>
    <row r="525" spans="2:15" x14ac:dyDescent="0.2">
      <c r="B525" t="s">
        <v>99</v>
      </c>
      <c r="C525" t="s">
        <v>10</v>
      </c>
      <c r="D525" t="s">
        <v>231</v>
      </c>
      <c r="E525" s="47" t="s">
        <v>801</v>
      </c>
      <c r="F525" s="27">
        <v>9</v>
      </c>
      <c r="G525" s="27">
        <v>4</v>
      </c>
      <c r="H525" s="27">
        <v>11</v>
      </c>
      <c r="I525" s="27">
        <v>10.8</v>
      </c>
      <c r="J525" s="27" t="s">
        <v>254</v>
      </c>
      <c r="K525" s="51" t="s">
        <v>275</v>
      </c>
      <c r="L525" s="27">
        <v>0.53200000000000003</v>
      </c>
      <c r="M525" s="30"/>
      <c r="N525" s="44"/>
      <c r="O525" s="27"/>
    </row>
    <row r="526" spans="2:15" x14ac:dyDescent="0.2">
      <c r="B526" t="s">
        <v>99</v>
      </c>
      <c r="C526" t="s">
        <v>10</v>
      </c>
      <c r="D526" t="s">
        <v>230</v>
      </c>
      <c r="E526" s="47" t="s">
        <v>802</v>
      </c>
      <c r="F526" s="27">
        <v>1</v>
      </c>
      <c r="G526" s="27">
        <v>7</v>
      </c>
      <c r="H526" s="27">
        <v>4.5</v>
      </c>
      <c r="I526" s="27">
        <v>6.2</v>
      </c>
      <c r="J526" s="27" t="s">
        <v>255</v>
      </c>
      <c r="K526" s="51" t="s">
        <v>41</v>
      </c>
      <c r="L526" s="27">
        <v>0.29599999999999999</v>
      </c>
      <c r="M526" s="30"/>
      <c r="N526" s="44"/>
      <c r="O526" s="27"/>
    </row>
    <row r="527" spans="2:15" x14ac:dyDescent="0.2">
      <c r="B527" t="s">
        <v>36</v>
      </c>
      <c r="C527" t="s">
        <v>15</v>
      </c>
      <c r="D527" t="s">
        <v>17</v>
      </c>
      <c r="E527" s="47" t="s">
        <v>803</v>
      </c>
      <c r="F527" s="27">
        <v>8</v>
      </c>
      <c r="G527" s="27">
        <v>8</v>
      </c>
      <c r="H527" s="27">
        <v>12</v>
      </c>
      <c r="I527" s="27">
        <v>12.8</v>
      </c>
      <c r="J527" s="27" t="s">
        <v>253</v>
      </c>
      <c r="K527" s="51" t="s">
        <v>270</v>
      </c>
      <c r="L527" s="27">
        <v>0.69299999999999995</v>
      </c>
      <c r="M527" s="30"/>
      <c r="N527" s="44"/>
      <c r="O527" s="27"/>
    </row>
    <row r="528" spans="2:15" x14ac:dyDescent="0.2">
      <c r="B528" t="s">
        <v>36</v>
      </c>
      <c r="C528" t="s">
        <v>15</v>
      </c>
      <c r="D528" t="s">
        <v>19</v>
      </c>
      <c r="E528" s="47" t="s">
        <v>804</v>
      </c>
      <c r="F528" s="27">
        <v>5</v>
      </c>
      <c r="G528" s="27">
        <v>8</v>
      </c>
      <c r="H528" s="27">
        <v>9</v>
      </c>
      <c r="I528" s="27">
        <v>11.2</v>
      </c>
      <c r="J528" s="27" t="s">
        <v>254</v>
      </c>
      <c r="K528" s="51" t="s">
        <v>275</v>
      </c>
      <c r="L528" s="27">
        <v>0.56299999999999994</v>
      </c>
      <c r="M528" s="30"/>
      <c r="N528" s="44"/>
      <c r="O528" s="27"/>
    </row>
    <row r="529" spans="2:15" x14ac:dyDescent="0.2">
      <c r="B529" t="s">
        <v>36</v>
      </c>
      <c r="C529" t="s">
        <v>15</v>
      </c>
      <c r="D529" t="s">
        <v>160</v>
      </c>
      <c r="E529" s="47" t="s">
        <v>805</v>
      </c>
      <c r="F529" s="27">
        <v>5</v>
      </c>
      <c r="G529" s="27">
        <v>7</v>
      </c>
      <c r="H529" s="27">
        <v>8.5</v>
      </c>
      <c r="I529" s="27">
        <v>10.600000000000001</v>
      </c>
      <c r="J529" s="27" t="s">
        <v>254</v>
      </c>
      <c r="K529" s="51" t="s">
        <v>205</v>
      </c>
      <c r="L529" s="27">
        <v>0.51800000000000002</v>
      </c>
      <c r="M529" s="30"/>
      <c r="N529" s="44"/>
      <c r="O529" s="27"/>
    </row>
    <row r="530" spans="2:15" x14ac:dyDescent="0.2">
      <c r="B530" t="s">
        <v>36</v>
      </c>
      <c r="C530" t="s">
        <v>15</v>
      </c>
      <c r="D530" t="s">
        <v>16</v>
      </c>
      <c r="E530" s="47" t="s">
        <v>806</v>
      </c>
      <c r="F530" s="27">
        <v>8</v>
      </c>
      <c r="G530" s="27">
        <v>4</v>
      </c>
      <c r="H530" s="27">
        <v>10</v>
      </c>
      <c r="I530" s="27">
        <v>11</v>
      </c>
      <c r="J530" s="27" t="s">
        <v>254</v>
      </c>
      <c r="K530" s="51" t="s">
        <v>270</v>
      </c>
      <c r="L530" s="27">
        <v>0.54400000000000004</v>
      </c>
      <c r="M530" s="30"/>
      <c r="N530" s="44"/>
      <c r="O530" s="27"/>
    </row>
    <row r="531" spans="2:15" x14ac:dyDescent="0.2">
      <c r="B531" t="s">
        <v>36</v>
      </c>
      <c r="C531" t="s">
        <v>15</v>
      </c>
      <c r="D531" t="s">
        <v>238</v>
      </c>
      <c r="E531" s="47" t="s">
        <v>807</v>
      </c>
      <c r="F531" s="27">
        <v>2</v>
      </c>
      <c r="G531" s="27">
        <v>4</v>
      </c>
      <c r="H531" s="27">
        <v>4</v>
      </c>
      <c r="I531" s="27">
        <v>6.8000000000000007</v>
      </c>
      <c r="J531" s="27" t="s">
        <v>255</v>
      </c>
      <c r="K531" s="51" t="s">
        <v>107</v>
      </c>
      <c r="L531" s="27">
        <v>0.33700000000000002</v>
      </c>
      <c r="M531" s="30"/>
      <c r="N531" s="44"/>
      <c r="O531" s="27"/>
    </row>
    <row r="532" spans="2:15" x14ac:dyDescent="0.2">
      <c r="B532" t="s">
        <v>36</v>
      </c>
      <c r="C532" t="s">
        <v>15</v>
      </c>
      <c r="D532" t="s">
        <v>18</v>
      </c>
      <c r="E532" s="47" t="s">
        <v>808</v>
      </c>
      <c r="F532" s="27">
        <v>0</v>
      </c>
      <c r="G532" s="27">
        <v>0</v>
      </c>
      <c r="H532" s="27">
        <v>0</v>
      </c>
      <c r="I532" s="27">
        <v>2.4000000000000004</v>
      </c>
      <c r="J532" s="27" t="s">
        <v>256</v>
      </c>
      <c r="K532" s="51" t="s">
        <v>274</v>
      </c>
      <c r="L532" s="27">
        <v>7.1999999999999995E-2</v>
      </c>
      <c r="M532" s="30"/>
      <c r="N532" s="44"/>
      <c r="O532" s="27"/>
    </row>
    <row r="533" spans="2:15" x14ac:dyDescent="0.2">
      <c r="B533" t="s">
        <v>36</v>
      </c>
      <c r="C533" t="s">
        <v>3</v>
      </c>
      <c r="D533" t="s">
        <v>5</v>
      </c>
      <c r="E533" s="47" t="s">
        <v>809</v>
      </c>
      <c r="F533" s="27">
        <v>3</v>
      </c>
      <c r="G533" s="27">
        <v>11</v>
      </c>
      <c r="H533" s="27">
        <v>8.5</v>
      </c>
      <c r="I533" s="27">
        <v>8.6000000000000014</v>
      </c>
      <c r="J533" s="27" t="s">
        <v>254</v>
      </c>
      <c r="K533" s="51" t="s">
        <v>269</v>
      </c>
      <c r="L533" s="27">
        <v>0.41899999999999998</v>
      </c>
      <c r="M533" s="30"/>
      <c r="N533" s="44"/>
      <c r="O533" s="27"/>
    </row>
    <row r="534" spans="2:15" x14ac:dyDescent="0.2">
      <c r="B534" t="s">
        <v>36</v>
      </c>
      <c r="C534" t="s">
        <v>3</v>
      </c>
      <c r="D534" t="s">
        <v>39</v>
      </c>
      <c r="E534" s="47" t="s">
        <v>810</v>
      </c>
      <c r="F534" s="27">
        <v>7</v>
      </c>
      <c r="G534" s="27">
        <v>9</v>
      </c>
      <c r="H534" s="27">
        <v>11.5</v>
      </c>
      <c r="I534" s="27">
        <v>12.600000000000001</v>
      </c>
      <c r="J534" s="27" t="s">
        <v>253</v>
      </c>
      <c r="K534" s="51" t="s">
        <v>269</v>
      </c>
      <c r="L534" s="27">
        <v>0.68300000000000005</v>
      </c>
      <c r="M534" s="30"/>
      <c r="N534" s="44"/>
      <c r="O534" s="27"/>
    </row>
    <row r="535" spans="2:15" x14ac:dyDescent="0.2">
      <c r="B535" t="s">
        <v>36</v>
      </c>
      <c r="C535" t="s">
        <v>3</v>
      </c>
      <c r="D535" t="s">
        <v>40</v>
      </c>
      <c r="E535" s="47" t="s">
        <v>811</v>
      </c>
      <c r="F535" s="27">
        <v>11</v>
      </c>
      <c r="G535" s="27">
        <v>3</v>
      </c>
      <c r="H535" s="27">
        <v>12.5</v>
      </c>
      <c r="I535" s="27">
        <v>13</v>
      </c>
      <c r="J535" s="27" t="s">
        <v>253</v>
      </c>
      <c r="K535" s="51" t="s">
        <v>268</v>
      </c>
      <c r="L535" s="27">
        <v>0.72399999999999998</v>
      </c>
      <c r="M535" s="30"/>
      <c r="N535" s="44"/>
      <c r="O535" s="27"/>
    </row>
    <row r="536" spans="2:15" x14ac:dyDescent="0.2">
      <c r="B536" t="s">
        <v>36</v>
      </c>
      <c r="C536" t="s">
        <v>3</v>
      </c>
      <c r="D536" t="s">
        <v>228</v>
      </c>
      <c r="E536" s="47" t="s">
        <v>812</v>
      </c>
      <c r="F536" s="27">
        <v>10</v>
      </c>
      <c r="G536" s="27">
        <v>3</v>
      </c>
      <c r="H536" s="27">
        <v>11.5</v>
      </c>
      <c r="I536" s="27">
        <v>12.8</v>
      </c>
      <c r="J536" s="27" t="s">
        <v>253</v>
      </c>
      <c r="K536" s="51" t="s">
        <v>275</v>
      </c>
      <c r="L536" s="27">
        <v>0.69299999999999995</v>
      </c>
      <c r="M536" s="30"/>
      <c r="N536" s="44"/>
      <c r="O536" s="27"/>
    </row>
    <row r="537" spans="2:15" x14ac:dyDescent="0.2">
      <c r="B537" t="s">
        <v>36</v>
      </c>
      <c r="C537" t="s">
        <v>3</v>
      </c>
      <c r="D537" t="s">
        <v>61</v>
      </c>
      <c r="E537" s="47" t="s">
        <v>813</v>
      </c>
      <c r="F537" s="27">
        <v>4</v>
      </c>
      <c r="G537" s="27">
        <v>3</v>
      </c>
      <c r="H537" s="27">
        <v>5.5</v>
      </c>
      <c r="I537" s="27">
        <v>8</v>
      </c>
      <c r="J537" s="27" t="s">
        <v>255</v>
      </c>
      <c r="K537" s="51" t="s">
        <v>61</v>
      </c>
      <c r="L537" s="27">
        <v>0.39300000000000002</v>
      </c>
      <c r="M537" s="30"/>
      <c r="N537" s="44"/>
      <c r="O537" s="27"/>
    </row>
    <row r="538" spans="2:15" x14ac:dyDescent="0.2">
      <c r="B538" t="s">
        <v>36</v>
      </c>
      <c r="C538" t="s">
        <v>15</v>
      </c>
      <c r="D538" t="s">
        <v>232</v>
      </c>
      <c r="E538" s="47" t="s">
        <v>814</v>
      </c>
      <c r="F538" s="27">
        <v>2</v>
      </c>
      <c r="G538" s="27">
        <v>2</v>
      </c>
      <c r="H538" s="27">
        <v>3</v>
      </c>
      <c r="I538" s="27">
        <v>5.2000000000000011</v>
      </c>
      <c r="J538" s="27" t="s">
        <v>255</v>
      </c>
      <c r="K538" s="51" t="s">
        <v>273</v>
      </c>
      <c r="L538" s="27">
        <v>0.23599999999999999</v>
      </c>
      <c r="M538" s="30"/>
      <c r="N538" s="44"/>
      <c r="O538" s="27"/>
    </row>
    <row r="539" spans="2:15" x14ac:dyDescent="0.2">
      <c r="B539" t="s">
        <v>36</v>
      </c>
      <c r="C539" t="s">
        <v>3</v>
      </c>
      <c r="D539" t="s">
        <v>229</v>
      </c>
      <c r="E539" s="47" t="s">
        <v>815</v>
      </c>
      <c r="F539" s="27">
        <v>0</v>
      </c>
      <c r="G539" s="27">
        <v>2</v>
      </c>
      <c r="H539" s="27">
        <v>1</v>
      </c>
      <c r="I539" s="27">
        <v>2.8</v>
      </c>
      <c r="J539" s="27" t="s">
        <v>256</v>
      </c>
      <c r="K539" s="51" t="s">
        <v>41</v>
      </c>
      <c r="L539" s="27">
        <v>8.5000000000000006E-2</v>
      </c>
      <c r="M539" s="30"/>
      <c r="N539" s="44"/>
      <c r="O539" s="27"/>
    </row>
    <row r="540" spans="2:15" x14ac:dyDescent="0.2">
      <c r="B540" t="s">
        <v>36</v>
      </c>
      <c r="C540" t="s">
        <v>3</v>
      </c>
      <c r="D540" t="s">
        <v>7</v>
      </c>
      <c r="E540" s="47" t="s">
        <v>816</v>
      </c>
      <c r="F540" s="27">
        <v>0</v>
      </c>
      <c r="G540" s="27">
        <v>1</v>
      </c>
      <c r="H540" s="27">
        <v>0.5</v>
      </c>
      <c r="I540" s="27">
        <v>3.2</v>
      </c>
      <c r="J540" s="27" t="s">
        <v>256</v>
      </c>
      <c r="K540" s="51" t="s">
        <v>274</v>
      </c>
      <c r="L540" s="27">
        <v>0.108</v>
      </c>
      <c r="M540" s="30"/>
      <c r="N540" s="44"/>
      <c r="O540" s="27"/>
    </row>
    <row r="541" spans="2:15" x14ac:dyDescent="0.2">
      <c r="B541" t="s">
        <v>36</v>
      </c>
      <c r="C541" t="s">
        <v>10</v>
      </c>
      <c r="D541" t="s">
        <v>231</v>
      </c>
      <c r="E541" s="47" t="s">
        <v>817</v>
      </c>
      <c r="F541" s="27">
        <v>9</v>
      </c>
      <c r="G541" s="27">
        <v>4</v>
      </c>
      <c r="H541" s="27">
        <v>11</v>
      </c>
      <c r="I541" s="27">
        <v>11.200000000000001</v>
      </c>
      <c r="J541" s="27" t="s">
        <v>254</v>
      </c>
      <c r="K541" s="51" t="s">
        <v>275</v>
      </c>
      <c r="L541" s="27">
        <v>0.57199999999999995</v>
      </c>
      <c r="M541" s="30"/>
      <c r="N541" s="44"/>
      <c r="O541" s="27"/>
    </row>
    <row r="542" spans="2:15" x14ac:dyDescent="0.2">
      <c r="B542" t="s">
        <v>36</v>
      </c>
      <c r="C542" t="s">
        <v>10</v>
      </c>
      <c r="D542" t="s">
        <v>42</v>
      </c>
      <c r="E542" s="47" t="s">
        <v>818</v>
      </c>
      <c r="F542" s="27">
        <v>10</v>
      </c>
      <c r="G542" s="27">
        <v>9</v>
      </c>
      <c r="H542" s="27">
        <v>14.5</v>
      </c>
      <c r="I542" s="27">
        <v>14.8</v>
      </c>
      <c r="J542" s="27" t="s">
        <v>252</v>
      </c>
      <c r="K542" s="51" t="s">
        <v>275</v>
      </c>
      <c r="L542" s="27">
        <v>0.90100000000000002</v>
      </c>
      <c r="M542" s="30"/>
      <c r="N542" s="44"/>
      <c r="O542" s="27"/>
    </row>
    <row r="543" spans="2:15" x14ac:dyDescent="0.2">
      <c r="B543" t="s">
        <v>36</v>
      </c>
      <c r="C543" t="s">
        <v>10</v>
      </c>
      <c r="D543" t="s">
        <v>12</v>
      </c>
      <c r="E543" s="47" t="s">
        <v>819</v>
      </c>
      <c r="F543" s="27">
        <v>11</v>
      </c>
      <c r="G543" s="27">
        <v>8</v>
      </c>
      <c r="H543" s="27">
        <v>15</v>
      </c>
      <c r="I543" s="27">
        <v>15</v>
      </c>
      <c r="J543" s="27" t="s">
        <v>252</v>
      </c>
      <c r="K543" s="51" t="s">
        <v>268</v>
      </c>
      <c r="L543" s="27">
        <v>0.91900000000000004</v>
      </c>
      <c r="M543" s="30"/>
      <c r="N543" s="44"/>
      <c r="O543" s="27"/>
    </row>
    <row r="544" spans="2:15" x14ac:dyDescent="0.2">
      <c r="B544" t="s">
        <v>36</v>
      </c>
      <c r="C544" t="s">
        <v>10</v>
      </c>
      <c r="D544" t="s">
        <v>230</v>
      </c>
      <c r="E544" s="47" t="s">
        <v>820</v>
      </c>
      <c r="F544" s="27">
        <v>1</v>
      </c>
      <c r="G544" s="27">
        <v>7</v>
      </c>
      <c r="H544" s="27">
        <v>4.5</v>
      </c>
      <c r="I544" s="27">
        <v>5.6</v>
      </c>
      <c r="J544" s="27" t="s">
        <v>255</v>
      </c>
      <c r="K544" s="51" t="s">
        <v>41</v>
      </c>
      <c r="L544" s="27">
        <v>0.254</v>
      </c>
      <c r="M544" s="30"/>
      <c r="N544" s="44"/>
      <c r="O544" s="27"/>
    </row>
    <row r="545" spans="2:15" x14ac:dyDescent="0.2">
      <c r="B545" t="s">
        <v>36</v>
      </c>
      <c r="C545" t="s">
        <v>10</v>
      </c>
      <c r="D545" t="s">
        <v>234</v>
      </c>
      <c r="E545" s="47" t="s">
        <v>821</v>
      </c>
      <c r="F545" s="27">
        <v>2</v>
      </c>
      <c r="G545" s="27">
        <v>4</v>
      </c>
      <c r="H545" s="27">
        <v>4</v>
      </c>
      <c r="I545" s="27">
        <v>6.4</v>
      </c>
      <c r="J545" s="27" t="s">
        <v>255</v>
      </c>
      <c r="K545" s="51" t="s">
        <v>272</v>
      </c>
      <c r="L545" s="27">
        <v>0.308</v>
      </c>
      <c r="M545" s="30"/>
      <c r="N545" s="44"/>
      <c r="O545" s="27"/>
    </row>
    <row r="546" spans="2:15" x14ac:dyDescent="0.2">
      <c r="B546" t="s">
        <v>36</v>
      </c>
      <c r="C546" t="s">
        <v>10</v>
      </c>
      <c r="D546" t="s">
        <v>173</v>
      </c>
      <c r="E546" s="47" t="s">
        <v>822</v>
      </c>
      <c r="F546" s="27">
        <v>2</v>
      </c>
      <c r="G546" s="27">
        <v>1</v>
      </c>
      <c r="H546" s="27">
        <v>2.5</v>
      </c>
      <c r="I546" s="27">
        <v>4.5999999999999996</v>
      </c>
      <c r="J546" s="27" t="s">
        <v>256</v>
      </c>
      <c r="K546" s="51" t="s">
        <v>271</v>
      </c>
      <c r="L546" s="27">
        <v>0.18099999999999999</v>
      </c>
      <c r="M546" s="30"/>
      <c r="N546" s="44"/>
      <c r="O546" s="27"/>
    </row>
    <row r="547" spans="2:15" x14ac:dyDescent="0.2">
      <c r="B547" t="s">
        <v>220</v>
      </c>
      <c r="C547" t="s">
        <v>15</v>
      </c>
      <c r="D547" t="s">
        <v>17</v>
      </c>
      <c r="E547" s="47" t="s">
        <v>823</v>
      </c>
      <c r="F547" s="27">
        <v>8</v>
      </c>
      <c r="G547" s="27">
        <v>8</v>
      </c>
      <c r="H547" s="27">
        <v>12</v>
      </c>
      <c r="I547" s="27">
        <v>13.000000000000002</v>
      </c>
      <c r="J547" s="27" t="s">
        <v>253</v>
      </c>
      <c r="K547" s="51" t="s">
        <v>270</v>
      </c>
      <c r="L547" s="27">
        <v>0.73899999999999999</v>
      </c>
      <c r="M547" s="30"/>
      <c r="N547" s="44"/>
      <c r="O547" s="27"/>
    </row>
    <row r="548" spans="2:15" x14ac:dyDescent="0.2">
      <c r="B548" t="s">
        <v>220</v>
      </c>
      <c r="C548" t="s">
        <v>15</v>
      </c>
      <c r="D548" t="s">
        <v>19</v>
      </c>
      <c r="E548" s="47" t="s">
        <v>824</v>
      </c>
      <c r="F548" s="27">
        <v>5</v>
      </c>
      <c r="G548" s="27">
        <v>8</v>
      </c>
      <c r="H548" s="27">
        <v>9</v>
      </c>
      <c r="I548" s="27">
        <v>9.1999999999999993</v>
      </c>
      <c r="J548" s="27" t="s">
        <v>254</v>
      </c>
      <c r="K548" s="51" t="s">
        <v>275</v>
      </c>
      <c r="L548" s="27">
        <v>0.44700000000000001</v>
      </c>
      <c r="M548" s="30"/>
      <c r="N548" s="44"/>
      <c r="O548" s="27"/>
    </row>
    <row r="549" spans="2:15" x14ac:dyDescent="0.2">
      <c r="B549" t="s">
        <v>220</v>
      </c>
      <c r="C549" t="s">
        <v>15</v>
      </c>
      <c r="D549" t="s">
        <v>238</v>
      </c>
      <c r="E549" s="47" t="s">
        <v>825</v>
      </c>
      <c r="F549" s="27">
        <v>2</v>
      </c>
      <c r="G549" s="27">
        <v>4</v>
      </c>
      <c r="H549" s="27">
        <v>4</v>
      </c>
      <c r="I549" s="27">
        <v>7</v>
      </c>
      <c r="J549" s="27" t="s">
        <v>255</v>
      </c>
      <c r="K549" s="51" t="s">
        <v>107</v>
      </c>
      <c r="L549" s="27">
        <v>0.35499999999999998</v>
      </c>
      <c r="M549" s="30"/>
      <c r="N549" s="44"/>
      <c r="O549" s="27"/>
    </row>
    <row r="550" spans="2:15" x14ac:dyDescent="0.2">
      <c r="B550" t="s">
        <v>220</v>
      </c>
      <c r="C550" t="s">
        <v>15</v>
      </c>
      <c r="D550" t="s">
        <v>16</v>
      </c>
      <c r="E550" s="47" t="s">
        <v>826</v>
      </c>
      <c r="F550" s="27">
        <v>8</v>
      </c>
      <c r="G550" s="27">
        <v>4</v>
      </c>
      <c r="H550" s="27">
        <v>10</v>
      </c>
      <c r="I550" s="27">
        <v>12.4</v>
      </c>
      <c r="J550" s="27" t="s">
        <v>253</v>
      </c>
      <c r="K550" s="51" t="s">
        <v>270</v>
      </c>
      <c r="L550" s="27">
        <v>0.65900000000000003</v>
      </c>
      <c r="M550" s="30"/>
      <c r="N550" s="44"/>
      <c r="O550" s="27"/>
    </row>
    <row r="551" spans="2:15" x14ac:dyDescent="0.2">
      <c r="B551" t="s">
        <v>220</v>
      </c>
      <c r="C551" t="s">
        <v>15</v>
      </c>
      <c r="D551" t="s">
        <v>232</v>
      </c>
      <c r="E551" s="47" t="s">
        <v>827</v>
      </c>
      <c r="F551" s="27">
        <v>4</v>
      </c>
      <c r="G551" s="27">
        <v>1</v>
      </c>
      <c r="H551" s="27">
        <v>4.5</v>
      </c>
      <c r="I551" s="27">
        <v>7</v>
      </c>
      <c r="J551" s="27" t="s">
        <v>255</v>
      </c>
      <c r="K551" s="51" t="s">
        <v>273</v>
      </c>
      <c r="L551" s="27">
        <v>0.35499999999999998</v>
      </c>
      <c r="M551" s="30"/>
      <c r="N551" s="44"/>
      <c r="O551" s="27"/>
    </row>
    <row r="552" spans="2:15" x14ac:dyDescent="0.2">
      <c r="B552" t="s">
        <v>220</v>
      </c>
      <c r="C552" t="s">
        <v>15</v>
      </c>
      <c r="D552" t="s">
        <v>67</v>
      </c>
      <c r="E552" s="47" t="s">
        <v>828</v>
      </c>
      <c r="F552" s="27">
        <v>0</v>
      </c>
      <c r="G552" s="27">
        <v>2</v>
      </c>
      <c r="H552" s="27">
        <v>1</v>
      </c>
      <c r="I552" s="27">
        <v>4.8</v>
      </c>
      <c r="J552" s="27" t="s">
        <v>255</v>
      </c>
      <c r="K552" s="51" t="s">
        <v>274</v>
      </c>
      <c r="L552" s="27">
        <v>0.21099999999999999</v>
      </c>
      <c r="M552" s="30"/>
      <c r="N552" s="44"/>
      <c r="O552" s="27"/>
    </row>
    <row r="553" spans="2:15" x14ac:dyDescent="0.2">
      <c r="B553" t="s">
        <v>220</v>
      </c>
      <c r="C553" t="s">
        <v>15</v>
      </c>
      <c r="D553" t="s">
        <v>236</v>
      </c>
      <c r="E553" s="47" t="s">
        <v>829</v>
      </c>
      <c r="F553" s="27">
        <v>0</v>
      </c>
      <c r="G553" s="27">
        <v>2</v>
      </c>
      <c r="H553" s="27">
        <v>1</v>
      </c>
      <c r="I553" s="27">
        <v>4.8</v>
      </c>
      <c r="J553" s="27" t="s">
        <v>255</v>
      </c>
      <c r="K553" s="51" t="s">
        <v>270</v>
      </c>
      <c r="L553" s="27">
        <v>0.21099999999999999</v>
      </c>
      <c r="M553" s="30"/>
      <c r="N553" s="44"/>
      <c r="O553" s="27"/>
    </row>
    <row r="554" spans="2:15" x14ac:dyDescent="0.2">
      <c r="B554" t="s">
        <v>220</v>
      </c>
      <c r="C554" t="s">
        <v>15</v>
      </c>
      <c r="D554" t="s">
        <v>18</v>
      </c>
      <c r="E554" s="47" t="s">
        <v>830</v>
      </c>
      <c r="F554" s="27">
        <v>0</v>
      </c>
      <c r="G554" s="27">
        <v>0</v>
      </c>
      <c r="H554" s="27">
        <v>0</v>
      </c>
      <c r="I554" s="27">
        <v>3.2</v>
      </c>
      <c r="J554" s="27" t="s">
        <v>256</v>
      </c>
      <c r="K554" s="51" t="s">
        <v>274</v>
      </c>
      <c r="L554" s="27">
        <v>0.108</v>
      </c>
      <c r="M554" s="30"/>
      <c r="N554" s="44"/>
      <c r="O554" s="27"/>
    </row>
    <row r="555" spans="2:15" x14ac:dyDescent="0.2">
      <c r="B555" t="s">
        <v>220</v>
      </c>
      <c r="C555" t="s">
        <v>3</v>
      </c>
      <c r="D555" t="s">
        <v>39</v>
      </c>
      <c r="E555" s="47" t="s">
        <v>831</v>
      </c>
      <c r="F555" s="27">
        <v>7</v>
      </c>
      <c r="G555" s="27">
        <v>9</v>
      </c>
      <c r="H555" s="27">
        <v>11.5</v>
      </c>
      <c r="I555" s="27">
        <v>12.8</v>
      </c>
      <c r="J555" s="27" t="s">
        <v>253</v>
      </c>
      <c r="K555" s="51" t="s">
        <v>269</v>
      </c>
      <c r="L555" s="27">
        <v>0.69299999999999995</v>
      </c>
      <c r="M555" s="30"/>
      <c r="N555" s="44"/>
      <c r="O555" s="27"/>
    </row>
    <row r="556" spans="2:15" x14ac:dyDescent="0.2">
      <c r="B556" t="s">
        <v>220</v>
      </c>
      <c r="C556" t="s">
        <v>3</v>
      </c>
      <c r="D556" t="s">
        <v>40</v>
      </c>
      <c r="E556" s="47" t="s">
        <v>832</v>
      </c>
      <c r="F556" s="27">
        <v>11</v>
      </c>
      <c r="G556" s="27">
        <v>3</v>
      </c>
      <c r="H556" s="27">
        <v>12.5</v>
      </c>
      <c r="I556" s="27">
        <v>14.4</v>
      </c>
      <c r="J556" s="27" t="s">
        <v>252</v>
      </c>
      <c r="K556" s="51" t="s">
        <v>268</v>
      </c>
      <c r="L556" s="27">
        <v>0.86499999999999999</v>
      </c>
      <c r="M556" s="30"/>
      <c r="N556" s="44"/>
      <c r="O556" s="27"/>
    </row>
    <row r="557" spans="2:15" x14ac:dyDescent="0.2">
      <c r="B557" t="s">
        <v>220</v>
      </c>
      <c r="C557" t="s">
        <v>3</v>
      </c>
      <c r="D557" t="s">
        <v>5</v>
      </c>
      <c r="E557" s="47" t="s">
        <v>833</v>
      </c>
      <c r="F557" s="27">
        <v>3</v>
      </c>
      <c r="G557" s="27">
        <v>11</v>
      </c>
      <c r="H557" s="27">
        <v>8.5</v>
      </c>
      <c r="I557" s="27">
        <v>9.4</v>
      </c>
      <c r="J557" s="27" t="s">
        <v>254</v>
      </c>
      <c r="K557" s="51" t="s">
        <v>269</v>
      </c>
      <c r="L557" s="27">
        <v>0.46</v>
      </c>
      <c r="M557" s="30"/>
      <c r="N557" s="44"/>
      <c r="O557" s="27"/>
    </row>
    <row r="558" spans="2:15" x14ac:dyDescent="0.2">
      <c r="B558" t="s">
        <v>220</v>
      </c>
      <c r="C558" t="s">
        <v>3</v>
      </c>
      <c r="D558" t="s">
        <v>228</v>
      </c>
      <c r="E558" s="47" t="s">
        <v>834</v>
      </c>
      <c r="F558" s="27">
        <v>10</v>
      </c>
      <c r="G558" s="27">
        <v>3</v>
      </c>
      <c r="H558" s="27">
        <v>11.5</v>
      </c>
      <c r="I558" s="27">
        <v>11.8</v>
      </c>
      <c r="J558" s="27" t="s">
        <v>253</v>
      </c>
      <c r="K558" s="51" t="s">
        <v>275</v>
      </c>
      <c r="L558" s="27">
        <v>0.61599999999999999</v>
      </c>
      <c r="M558" s="30"/>
      <c r="N558" s="44"/>
      <c r="O558" s="27"/>
    </row>
    <row r="559" spans="2:15" x14ac:dyDescent="0.2">
      <c r="B559" t="s">
        <v>220</v>
      </c>
      <c r="C559" t="s">
        <v>3</v>
      </c>
      <c r="D559" t="s">
        <v>61</v>
      </c>
      <c r="E559" s="47" t="s">
        <v>835</v>
      </c>
      <c r="F559" s="27">
        <v>4</v>
      </c>
      <c r="G559" s="27">
        <v>3</v>
      </c>
      <c r="H559" s="27">
        <v>5.5</v>
      </c>
      <c r="I559" s="27">
        <v>5.6000000000000005</v>
      </c>
      <c r="J559" s="27" t="s">
        <v>255</v>
      </c>
      <c r="K559" s="51" t="s">
        <v>61</v>
      </c>
      <c r="L559" s="27">
        <v>0.26500000000000001</v>
      </c>
      <c r="M559" s="30"/>
      <c r="N559" s="44"/>
      <c r="O559" s="27"/>
    </row>
    <row r="560" spans="2:15" x14ac:dyDescent="0.2">
      <c r="B560" t="s">
        <v>220</v>
      </c>
      <c r="C560" t="s">
        <v>3</v>
      </c>
      <c r="D560" t="s">
        <v>229</v>
      </c>
      <c r="E560" s="47" t="s">
        <v>836</v>
      </c>
      <c r="F560" s="27">
        <v>0</v>
      </c>
      <c r="G560" s="27">
        <v>2</v>
      </c>
      <c r="H560" s="27">
        <v>1</v>
      </c>
      <c r="I560" s="27">
        <v>2.8</v>
      </c>
      <c r="J560" s="27" t="s">
        <v>256</v>
      </c>
      <c r="K560" s="51" t="s">
        <v>41</v>
      </c>
      <c r="L560" s="27">
        <v>8.5000000000000006E-2</v>
      </c>
      <c r="M560" s="30"/>
      <c r="N560" s="44"/>
      <c r="O560" s="27"/>
    </row>
    <row r="561" spans="2:15" x14ac:dyDescent="0.2">
      <c r="B561" t="s">
        <v>220</v>
      </c>
      <c r="C561" t="s">
        <v>3</v>
      </c>
      <c r="D561" t="s">
        <v>7</v>
      </c>
      <c r="E561" s="47" t="s">
        <v>837</v>
      </c>
      <c r="F561" s="27">
        <v>0</v>
      </c>
      <c r="G561" s="27">
        <v>1</v>
      </c>
      <c r="H561" s="27">
        <v>0.5</v>
      </c>
      <c r="I561" s="27">
        <v>2.6</v>
      </c>
      <c r="J561" s="27" t="s">
        <v>256</v>
      </c>
      <c r="K561" s="51" t="s">
        <v>274</v>
      </c>
      <c r="L561" s="27">
        <v>0.08</v>
      </c>
      <c r="M561" s="30"/>
      <c r="N561" s="44"/>
      <c r="O561" s="27"/>
    </row>
    <row r="562" spans="2:15" x14ac:dyDescent="0.2">
      <c r="B562" t="s">
        <v>220</v>
      </c>
      <c r="C562" t="s">
        <v>10</v>
      </c>
      <c r="D562" t="s">
        <v>12</v>
      </c>
      <c r="E562" s="47" t="s">
        <v>838</v>
      </c>
      <c r="F562" s="27">
        <v>11</v>
      </c>
      <c r="G562" s="27">
        <v>8</v>
      </c>
      <c r="H562" s="27">
        <v>15</v>
      </c>
      <c r="I562" s="27">
        <v>15.4</v>
      </c>
      <c r="J562" s="27" t="s">
        <v>252</v>
      </c>
      <c r="K562" s="51" t="s">
        <v>268</v>
      </c>
      <c r="L562" s="27">
        <v>0.94499999999999995</v>
      </c>
      <c r="M562" s="30"/>
      <c r="N562" s="44"/>
      <c r="O562" s="27"/>
    </row>
    <row r="563" spans="2:15" x14ac:dyDescent="0.2">
      <c r="B563" t="s">
        <v>220</v>
      </c>
      <c r="C563" t="s">
        <v>10</v>
      </c>
      <c r="D563" t="s">
        <v>42</v>
      </c>
      <c r="E563" s="47" t="s">
        <v>839</v>
      </c>
      <c r="F563" s="27">
        <v>10</v>
      </c>
      <c r="G563" s="27">
        <v>9</v>
      </c>
      <c r="H563" s="27">
        <v>14.5</v>
      </c>
      <c r="I563" s="27">
        <v>13.000000000000002</v>
      </c>
      <c r="J563" s="27" t="s">
        <v>253</v>
      </c>
      <c r="K563" s="51" t="s">
        <v>275</v>
      </c>
      <c r="L563" s="27">
        <v>0.73899999999999999</v>
      </c>
      <c r="M563" s="30"/>
      <c r="N563" s="44"/>
      <c r="O563" s="27"/>
    </row>
    <row r="564" spans="2:15" x14ac:dyDescent="0.2">
      <c r="B564" t="s">
        <v>220</v>
      </c>
      <c r="C564" t="s">
        <v>10</v>
      </c>
      <c r="D564" t="s">
        <v>231</v>
      </c>
      <c r="E564" s="47" t="s">
        <v>840</v>
      </c>
      <c r="F564" s="27">
        <v>9</v>
      </c>
      <c r="G564" s="27">
        <v>4</v>
      </c>
      <c r="H564" s="27">
        <v>11</v>
      </c>
      <c r="I564" s="27">
        <v>13.8</v>
      </c>
      <c r="J564" s="27" t="s">
        <v>252</v>
      </c>
      <c r="K564" s="51" t="s">
        <v>275</v>
      </c>
      <c r="L564" s="27">
        <v>0.81799999999999995</v>
      </c>
      <c r="M564" s="30"/>
      <c r="N564" s="44"/>
      <c r="O564" s="27"/>
    </row>
    <row r="565" spans="2:15" x14ac:dyDescent="0.2">
      <c r="B565" t="s">
        <v>220</v>
      </c>
      <c r="C565" t="s">
        <v>10</v>
      </c>
      <c r="D565" t="s">
        <v>230</v>
      </c>
      <c r="E565" s="47" t="s">
        <v>841</v>
      </c>
      <c r="F565" s="27">
        <v>1</v>
      </c>
      <c r="G565" s="27">
        <v>7</v>
      </c>
      <c r="H565" s="27">
        <v>4.5</v>
      </c>
      <c r="I565" s="27">
        <v>7</v>
      </c>
      <c r="J565" s="27" t="s">
        <v>255</v>
      </c>
      <c r="K565" s="51" t="s">
        <v>41</v>
      </c>
      <c r="L565" s="27">
        <v>0.35499999999999998</v>
      </c>
      <c r="M565" s="30"/>
      <c r="N565" s="44"/>
      <c r="O565" s="27"/>
    </row>
    <row r="566" spans="2:15" x14ac:dyDescent="0.2">
      <c r="B566" t="s">
        <v>220</v>
      </c>
      <c r="C566" t="s">
        <v>10</v>
      </c>
      <c r="D566" t="s">
        <v>234</v>
      </c>
      <c r="E566" s="47" t="s">
        <v>842</v>
      </c>
      <c r="F566" s="27">
        <v>2</v>
      </c>
      <c r="G566" s="27">
        <v>4</v>
      </c>
      <c r="H566" s="27">
        <v>4</v>
      </c>
      <c r="I566" s="27">
        <v>4.6000000000000005</v>
      </c>
      <c r="J566" s="27" t="s">
        <v>256</v>
      </c>
      <c r="K566" s="51" t="s">
        <v>272</v>
      </c>
      <c r="L566" s="27">
        <v>0.19500000000000001</v>
      </c>
      <c r="M566" s="30"/>
      <c r="N566" s="44"/>
      <c r="O566" s="27"/>
    </row>
    <row r="567" spans="2:15" x14ac:dyDescent="0.2">
      <c r="B567" t="s">
        <v>220</v>
      </c>
      <c r="C567" t="s">
        <v>10</v>
      </c>
      <c r="D567" t="s">
        <v>233</v>
      </c>
      <c r="E567" s="47" t="s">
        <v>843</v>
      </c>
      <c r="F567" s="27">
        <v>0</v>
      </c>
      <c r="G567" s="27">
        <v>1</v>
      </c>
      <c r="H567" s="27">
        <v>0.5</v>
      </c>
      <c r="I567" s="27">
        <v>1.6</v>
      </c>
      <c r="J567" s="27" t="s">
        <v>256</v>
      </c>
      <c r="K567" s="51" t="s">
        <v>272</v>
      </c>
      <c r="L567" s="27">
        <v>1.7999999999999999E-2</v>
      </c>
      <c r="M567" s="30"/>
      <c r="N567" s="44"/>
      <c r="O567" s="27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B4:D169"/>
  <sheetViews>
    <sheetView showGridLines="0" workbookViewId="0">
      <selection activeCell="B2" sqref="B2:D167"/>
    </sheetView>
  </sheetViews>
  <sheetFormatPr baseColWidth="10" defaultRowHeight="15" x14ac:dyDescent="0.2"/>
  <cols>
    <col min="2" max="2" width="39" customWidth="1"/>
    <col min="3" max="3" width="40.1640625" customWidth="1"/>
    <col min="4" max="4" width="76.83203125" customWidth="1"/>
  </cols>
  <sheetData>
    <row r="4" spans="2:4" x14ac:dyDescent="0.2">
      <c r="B4" s="51" t="s">
        <v>8</v>
      </c>
      <c r="C4" s="51" t="s">
        <v>38</v>
      </c>
      <c r="D4" s="51" t="s">
        <v>267</v>
      </c>
    </row>
    <row r="5" spans="2:4" ht="32" x14ac:dyDescent="0.2">
      <c r="B5" s="58" t="s">
        <v>16</v>
      </c>
      <c r="C5" s="58" t="s">
        <v>951</v>
      </c>
      <c r="D5" s="58" t="s">
        <v>924</v>
      </c>
    </row>
    <row r="6" spans="2:4" ht="32" x14ac:dyDescent="0.2">
      <c r="B6" s="58" t="s">
        <v>17</v>
      </c>
      <c r="C6" s="58" t="s">
        <v>952</v>
      </c>
      <c r="D6" s="58" t="s">
        <v>924</v>
      </c>
    </row>
    <row r="7" spans="2:4" ht="16" x14ac:dyDescent="0.2">
      <c r="B7" s="58" t="s">
        <v>19</v>
      </c>
      <c r="C7" s="58" t="s">
        <v>19</v>
      </c>
      <c r="D7" s="58" t="s">
        <v>275</v>
      </c>
    </row>
    <row r="8" spans="2:4" ht="16" x14ac:dyDescent="0.2">
      <c r="B8" s="58" t="s">
        <v>18</v>
      </c>
      <c r="C8" s="58" t="s">
        <v>925</v>
      </c>
      <c r="D8" s="58" t="s">
        <v>274</v>
      </c>
    </row>
    <row r="9" spans="2:4" ht="16" x14ac:dyDescent="0.2">
      <c r="B9" s="58" t="s">
        <v>64</v>
      </c>
      <c r="C9" s="58" t="s">
        <v>925</v>
      </c>
      <c r="D9" s="58" t="s">
        <v>274</v>
      </c>
    </row>
    <row r="10" spans="2:4" ht="32" x14ac:dyDescent="0.2">
      <c r="B10" s="58" t="s">
        <v>65</v>
      </c>
      <c r="C10" s="58" t="s">
        <v>952</v>
      </c>
      <c r="D10" s="58" t="s">
        <v>924</v>
      </c>
    </row>
    <row r="11" spans="2:4" ht="32" x14ac:dyDescent="0.2">
      <c r="B11" s="58" t="s">
        <v>73</v>
      </c>
      <c r="C11" s="58" t="s">
        <v>73</v>
      </c>
      <c r="D11" s="58" t="s">
        <v>924</v>
      </c>
    </row>
    <row r="12" spans="2:4" ht="32" x14ac:dyDescent="0.2">
      <c r="B12" s="58" t="s">
        <v>74</v>
      </c>
      <c r="C12" s="58" t="s">
        <v>952</v>
      </c>
      <c r="D12" s="58" t="s">
        <v>924</v>
      </c>
    </row>
    <row r="13" spans="2:4" ht="32" x14ac:dyDescent="0.2">
      <c r="B13" s="58" t="s">
        <v>75</v>
      </c>
      <c r="C13" s="58" t="s">
        <v>952</v>
      </c>
      <c r="D13" s="58" t="s">
        <v>924</v>
      </c>
    </row>
    <row r="14" spans="2:4" ht="32" x14ac:dyDescent="0.2">
      <c r="B14" s="58" t="s">
        <v>76</v>
      </c>
      <c r="C14" s="58" t="s">
        <v>951</v>
      </c>
      <c r="D14" s="58" t="s">
        <v>924</v>
      </c>
    </row>
    <row r="15" spans="2:4" ht="16" x14ac:dyDescent="0.2">
      <c r="B15" s="58" t="s">
        <v>77</v>
      </c>
      <c r="C15" s="58" t="s">
        <v>926</v>
      </c>
      <c r="D15" s="58" t="s">
        <v>926</v>
      </c>
    </row>
    <row r="16" spans="2:4" ht="16" x14ac:dyDescent="0.2">
      <c r="B16" s="58" t="s">
        <v>78</v>
      </c>
      <c r="C16" s="58" t="s">
        <v>238</v>
      </c>
      <c r="D16" s="58" t="s">
        <v>921</v>
      </c>
    </row>
    <row r="17" spans="2:4" ht="32" x14ac:dyDescent="0.2">
      <c r="B17" s="58" t="s">
        <v>79</v>
      </c>
      <c r="C17" s="58" t="s">
        <v>951</v>
      </c>
      <c r="D17" s="58" t="s">
        <v>924</v>
      </c>
    </row>
    <row r="18" spans="2:4" ht="16" x14ac:dyDescent="0.2">
      <c r="B18" s="58" t="s">
        <v>81</v>
      </c>
      <c r="C18" s="58" t="s">
        <v>926</v>
      </c>
      <c r="D18" s="58" t="s">
        <v>926</v>
      </c>
    </row>
    <row r="19" spans="2:4" ht="16" x14ac:dyDescent="0.2">
      <c r="B19" s="58" t="s">
        <v>82</v>
      </c>
      <c r="C19" s="58" t="s">
        <v>227</v>
      </c>
      <c r="D19" s="58" t="s">
        <v>275</v>
      </c>
    </row>
    <row r="20" spans="2:4" ht="32" x14ac:dyDescent="0.2">
      <c r="B20" s="58" t="s">
        <v>83</v>
      </c>
      <c r="C20" s="58" t="s">
        <v>951</v>
      </c>
      <c r="D20" s="58" t="s">
        <v>924</v>
      </c>
    </row>
    <row r="21" spans="2:4" ht="16" x14ac:dyDescent="0.2">
      <c r="B21" s="58" t="s">
        <v>87</v>
      </c>
      <c r="C21" s="58" t="s">
        <v>242</v>
      </c>
      <c r="D21" s="58" t="s">
        <v>926</v>
      </c>
    </row>
    <row r="22" spans="2:4" ht="32" x14ac:dyDescent="0.2">
      <c r="B22" s="58" t="s">
        <v>88</v>
      </c>
      <c r="C22" s="58" t="s">
        <v>951</v>
      </c>
      <c r="D22" s="58" t="s">
        <v>924</v>
      </c>
    </row>
    <row r="23" spans="2:4" ht="32" x14ac:dyDescent="0.2">
      <c r="B23" s="58" t="s">
        <v>89</v>
      </c>
      <c r="C23" s="58" t="s">
        <v>73</v>
      </c>
      <c r="D23" s="58" t="s">
        <v>924</v>
      </c>
    </row>
    <row r="24" spans="2:4" ht="32" x14ac:dyDescent="0.2">
      <c r="B24" s="58" t="s">
        <v>90</v>
      </c>
      <c r="C24" s="58" t="s">
        <v>951</v>
      </c>
      <c r="D24" s="58" t="s">
        <v>924</v>
      </c>
    </row>
    <row r="25" spans="2:4" ht="16" x14ac:dyDescent="0.2">
      <c r="B25" s="58" t="s">
        <v>95</v>
      </c>
      <c r="C25" s="58" t="s">
        <v>926</v>
      </c>
      <c r="D25" s="58" t="s">
        <v>926</v>
      </c>
    </row>
    <row r="26" spans="2:4" ht="32" x14ac:dyDescent="0.2">
      <c r="B26" s="58" t="s">
        <v>96</v>
      </c>
      <c r="C26" s="58" t="s">
        <v>232</v>
      </c>
      <c r="D26" s="58" t="s">
        <v>923</v>
      </c>
    </row>
    <row r="27" spans="2:4" ht="32" x14ac:dyDescent="0.2">
      <c r="B27" s="58" t="s">
        <v>97</v>
      </c>
      <c r="C27" s="58" t="s">
        <v>951</v>
      </c>
      <c r="D27" s="58" t="s">
        <v>924</v>
      </c>
    </row>
    <row r="28" spans="2:4" ht="16" x14ac:dyDescent="0.2">
      <c r="B28" s="58" t="s">
        <v>98</v>
      </c>
      <c r="C28" s="58" t="s">
        <v>241</v>
      </c>
      <c r="D28" s="58" t="s">
        <v>926</v>
      </c>
    </row>
    <row r="29" spans="2:4" ht="16" x14ac:dyDescent="0.2">
      <c r="B29" s="58" t="s">
        <v>106</v>
      </c>
      <c r="C29" s="58" t="s">
        <v>238</v>
      </c>
      <c r="D29" s="58" t="s">
        <v>921</v>
      </c>
    </row>
    <row r="30" spans="2:4" ht="16" x14ac:dyDescent="0.2">
      <c r="B30" s="58" t="s">
        <v>107</v>
      </c>
      <c r="C30" s="58" t="s">
        <v>238</v>
      </c>
      <c r="D30" s="58" t="s">
        <v>921</v>
      </c>
    </row>
    <row r="31" spans="2:4" ht="16" x14ac:dyDescent="0.2">
      <c r="B31" s="58" t="s">
        <v>108</v>
      </c>
      <c r="C31" s="58" t="s">
        <v>67</v>
      </c>
      <c r="D31" s="58" t="s">
        <v>274</v>
      </c>
    </row>
    <row r="32" spans="2:4" ht="32" x14ac:dyDescent="0.2">
      <c r="B32" s="58" t="s">
        <v>109</v>
      </c>
      <c r="C32" s="58" t="s">
        <v>232</v>
      </c>
      <c r="D32" s="58" t="s">
        <v>923</v>
      </c>
    </row>
    <row r="33" spans="2:4" ht="32" x14ac:dyDescent="0.2">
      <c r="B33" s="58" t="s">
        <v>110</v>
      </c>
      <c r="C33" s="58" t="s">
        <v>952</v>
      </c>
      <c r="D33" s="58" t="s">
        <v>924</v>
      </c>
    </row>
    <row r="34" spans="2:4" ht="32" x14ac:dyDescent="0.2">
      <c r="B34" s="58" t="s">
        <v>111</v>
      </c>
      <c r="C34" s="58" t="s">
        <v>236</v>
      </c>
      <c r="D34" s="58" t="s">
        <v>924</v>
      </c>
    </row>
    <row r="35" spans="2:4" ht="32" x14ac:dyDescent="0.2">
      <c r="B35" s="58" t="s">
        <v>117</v>
      </c>
      <c r="C35" s="58" t="s">
        <v>73</v>
      </c>
      <c r="D35" s="58" t="s">
        <v>924</v>
      </c>
    </row>
    <row r="36" spans="2:4" ht="16" x14ac:dyDescent="0.2">
      <c r="B36" s="58" t="s">
        <v>118</v>
      </c>
      <c r="C36" s="58" t="s">
        <v>227</v>
      </c>
      <c r="D36" s="58" t="s">
        <v>275</v>
      </c>
    </row>
    <row r="37" spans="2:4" ht="32" x14ac:dyDescent="0.2">
      <c r="B37" s="58" t="s">
        <v>119</v>
      </c>
      <c r="C37" s="58" t="s">
        <v>232</v>
      </c>
      <c r="D37" s="58" t="s">
        <v>923</v>
      </c>
    </row>
    <row r="38" spans="2:4" ht="16" x14ac:dyDescent="0.2">
      <c r="B38" s="58" t="s">
        <v>120</v>
      </c>
      <c r="C38" s="58" t="s">
        <v>241</v>
      </c>
      <c r="D38" s="58" t="s">
        <v>926</v>
      </c>
    </row>
    <row r="39" spans="2:4" ht="32" x14ac:dyDescent="0.2">
      <c r="B39" s="58" t="s">
        <v>121</v>
      </c>
      <c r="C39" s="58" t="s">
        <v>926</v>
      </c>
      <c r="D39" s="58" t="s">
        <v>926</v>
      </c>
    </row>
    <row r="40" spans="2:4" ht="16" x14ac:dyDescent="0.2">
      <c r="B40" s="58" t="s">
        <v>122</v>
      </c>
      <c r="C40" s="58" t="s">
        <v>242</v>
      </c>
      <c r="D40" s="58" t="s">
        <v>926</v>
      </c>
    </row>
    <row r="41" spans="2:4" ht="32" x14ac:dyDescent="0.2">
      <c r="B41" s="58" t="s">
        <v>123</v>
      </c>
      <c r="C41" s="58" t="s">
        <v>952</v>
      </c>
      <c r="D41" s="58" t="s">
        <v>924</v>
      </c>
    </row>
    <row r="42" spans="2:4" ht="16" x14ac:dyDescent="0.2">
      <c r="B42" s="58" t="s">
        <v>125</v>
      </c>
      <c r="C42" s="58" t="s">
        <v>238</v>
      </c>
      <c r="D42" s="58" t="s">
        <v>921</v>
      </c>
    </row>
    <row r="43" spans="2:4" ht="16" x14ac:dyDescent="0.2">
      <c r="B43" s="58" t="s">
        <v>126</v>
      </c>
      <c r="C43" s="58" t="s">
        <v>926</v>
      </c>
      <c r="D43" s="58" t="s">
        <v>926</v>
      </c>
    </row>
    <row r="44" spans="2:4" ht="16" x14ac:dyDescent="0.2">
      <c r="B44" s="58" t="s">
        <v>130</v>
      </c>
      <c r="C44" s="58" t="s">
        <v>237</v>
      </c>
      <c r="D44" s="58" t="s">
        <v>272</v>
      </c>
    </row>
    <row r="45" spans="2:4" ht="16" x14ac:dyDescent="0.2">
      <c r="B45" s="58" t="s">
        <v>131</v>
      </c>
      <c r="C45" s="58" t="s">
        <v>227</v>
      </c>
      <c r="D45" s="58" t="s">
        <v>275</v>
      </c>
    </row>
    <row r="46" spans="2:4" ht="16" x14ac:dyDescent="0.2">
      <c r="B46" s="58" t="s">
        <v>132</v>
      </c>
      <c r="C46" s="58" t="s">
        <v>238</v>
      </c>
      <c r="D46" s="58" t="s">
        <v>921</v>
      </c>
    </row>
    <row r="47" spans="2:4" ht="16" x14ac:dyDescent="0.2">
      <c r="B47" s="58" t="s">
        <v>138</v>
      </c>
      <c r="C47" s="58" t="s">
        <v>173</v>
      </c>
      <c r="D47" s="58" t="s">
        <v>271</v>
      </c>
    </row>
    <row r="48" spans="2:4" ht="16" x14ac:dyDescent="0.2">
      <c r="B48" s="58" t="s">
        <v>139</v>
      </c>
      <c r="C48" s="58" t="s">
        <v>238</v>
      </c>
      <c r="D48" s="58" t="s">
        <v>921</v>
      </c>
    </row>
    <row r="49" spans="2:4" ht="32" x14ac:dyDescent="0.2">
      <c r="B49" s="58" t="s">
        <v>140</v>
      </c>
      <c r="C49" s="58" t="s">
        <v>952</v>
      </c>
      <c r="D49" s="58" t="s">
        <v>924</v>
      </c>
    </row>
    <row r="50" spans="2:4" ht="16" x14ac:dyDescent="0.2">
      <c r="B50" s="58" t="s">
        <v>141</v>
      </c>
      <c r="C50" s="58" t="s">
        <v>241</v>
      </c>
      <c r="D50" s="58" t="s">
        <v>926</v>
      </c>
    </row>
    <row r="51" spans="2:4" ht="16" x14ac:dyDescent="0.2">
      <c r="B51" s="58" t="s">
        <v>142</v>
      </c>
      <c r="C51" s="58" t="s">
        <v>242</v>
      </c>
      <c r="D51" s="58" t="s">
        <v>926</v>
      </c>
    </row>
    <row r="52" spans="2:4" ht="32" x14ac:dyDescent="0.2">
      <c r="B52" s="58" t="s">
        <v>143</v>
      </c>
      <c r="C52" s="58" t="s">
        <v>242</v>
      </c>
      <c r="D52" s="58" t="s">
        <v>926</v>
      </c>
    </row>
    <row r="53" spans="2:4" ht="16" x14ac:dyDescent="0.2">
      <c r="B53" s="58" t="s">
        <v>148</v>
      </c>
      <c r="C53" s="58" t="s">
        <v>926</v>
      </c>
      <c r="D53" s="58" t="s">
        <v>926</v>
      </c>
    </row>
    <row r="54" spans="2:4" ht="32" x14ac:dyDescent="0.2">
      <c r="B54" s="58" t="s">
        <v>149</v>
      </c>
      <c r="C54" s="58" t="s">
        <v>232</v>
      </c>
      <c r="D54" s="58" t="s">
        <v>923</v>
      </c>
    </row>
    <row r="55" spans="2:4" ht="16" x14ac:dyDescent="0.2">
      <c r="B55" s="58" t="s">
        <v>158</v>
      </c>
      <c r="C55" s="58" t="s">
        <v>238</v>
      </c>
      <c r="D55" s="58" t="s">
        <v>921</v>
      </c>
    </row>
    <row r="56" spans="2:4" ht="32" x14ac:dyDescent="0.2">
      <c r="B56" s="58" t="s">
        <v>159</v>
      </c>
      <c r="C56" s="58" t="s">
        <v>952</v>
      </c>
      <c r="D56" s="58" t="s">
        <v>924</v>
      </c>
    </row>
    <row r="57" spans="2:4" ht="16" x14ac:dyDescent="0.2">
      <c r="B57" s="58" t="s">
        <v>160</v>
      </c>
      <c r="C57" s="58" t="s">
        <v>926</v>
      </c>
      <c r="D57" s="58" t="s">
        <v>926</v>
      </c>
    </row>
    <row r="58" spans="2:4" ht="32" x14ac:dyDescent="0.2">
      <c r="B58" s="58" t="s">
        <v>161</v>
      </c>
      <c r="C58" s="58" t="s">
        <v>952</v>
      </c>
      <c r="D58" s="58" t="s">
        <v>924</v>
      </c>
    </row>
    <row r="59" spans="2:4" ht="16" x14ac:dyDescent="0.2">
      <c r="B59" s="58" t="s">
        <v>164</v>
      </c>
      <c r="C59" s="58" t="s">
        <v>238</v>
      </c>
      <c r="D59" s="58" t="s">
        <v>921</v>
      </c>
    </row>
    <row r="60" spans="2:4" ht="32" x14ac:dyDescent="0.2">
      <c r="B60" s="58" t="s">
        <v>165</v>
      </c>
      <c r="C60" s="58" t="s">
        <v>232</v>
      </c>
      <c r="D60" s="58" t="s">
        <v>923</v>
      </c>
    </row>
    <row r="61" spans="2:4" ht="16" x14ac:dyDescent="0.2">
      <c r="B61" s="58" t="s">
        <v>166</v>
      </c>
      <c r="C61" s="58" t="s">
        <v>237</v>
      </c>
      <c r="D61" s="58" t="s">
        <v>272</v>
      </c>
    </row>
    <row r="62" spans="2:4" ht="16" x14ac:dyDescent="0.2">
      <c r="B62" s="58" t="s">
        <v>167</v>
      </c>
      <c r="C62" s="58" t="s">
        <v>926</v>
      </c>
      <c r="D62" s="58" t="s">
        <v>926</v>
      </c>
    </row>
    <row r="63" spans="2:4" ht="16" x14ac:dyDescent="0.2">
      <c r="B63" s="58" t="s">
        <v>168</v>
      </c>
      <c r="C63" s="58" t="s">
        <v>926</v>
      </c>
      <c r="D63" s="58" t="s">
        <v>926</v>
      </c>
    </row>
    <row r="64" spans="2:4" ht="16" x14ac:dyDescent="0.2">
      <c r="B64" s="58" t="s">
        <v>173</v>
      </c>
      <c r="C64" s="58" t="s">
        <v>173</v>
      </c>
      <c r="D64" s="58" t="s">
        <v>271</v>
      </c>
    </row>
    <row r="65" spans="2:4" ht="16" x14ac:dyDescent="0.2">
      <c r="B65" s="58" t="s">
        <v>174</v>
      </c>
      <c r="C65" s="58" t="s">
        <v>238</v>
      </c>
      <c r="D65" s="58" t="s">
        <v>921</v>
      </c>
    </row>
    <row r="66" spans="2:4" ht="32" x14ac:dyDescent="0.2">
      <c r="B66" s="58" t="s">
        <v>175</v>
      </c>
      <c r="C66" s="58" t="s">
        <v>232</v>
      </c>
      <c r="D66" s="58" t="s">
        <v>923</v>
      </c>
    </row>
    <row r="67" spans="2:4" ht="32" x14ac:dyDescent="0.2">
      <c r="B67" s="58" t="s">
        <v>176</v>
      </c>
      <c r="C67" s="58" t="s">
        <v>952</v>
      </c>
      <c r="D67" s="58" t="s">
        <v>924</v>
      </c>
    </row>
    <row r="68" spans="2:4" ht="32" x14ac:dyDescent="0.2">
      <c r="B68" s="58" t="s">
        <v>180</v>
      </c>
      <c r="C68" s="58" t="s">
        <v>952</v>
      </c>
      <c r="D68" s="58" t="s">
        <v>924</v>
      </c>
    </row>
    <row r="69" spans="2:4" ht="16" x14ac:dyDescent="0.2">
      <c r="B69" s="58" t="s">
        <v>181</v>
      </c>
      <c r="C69" s="58" t="s">
        <v>241</v>
      </c>
      <c r="D69" s="58" t="s">
        <v>926</v>
      </c>
    </row>
    <row r="70" spans="2:4" ht="32" x14ac:dyDescent="0.2">
      <c r="B70" s="58" t="s">
        <v>187</v>
      </c>
      <c r="C70" s="58" t="s">
        <v>232</v>
      </c>
      <c r="D70" s="58" t="s">
        <v>923</v>
      </c>
    </row>
    <row r="71" spans="2:4" ht="16" x14ac:dyDescent="0.2">
      <c r="B71" s="58" t="s">
        <v>188</v>
      </c>
      <c r="C71" s="58" t="s">
        <v>242</v>
      </c>
      <c r="D71" s="58" t="s">
        <v>926</v>
      </c>
    </row>
    <row r="72" spans="2:4" ht="16" x14ac:dyDescent="0.2">
      <c r="B72" s="58" t="s">
        <v>189</v>
      </c>
      <c r="C72" s="58" t="s">
        <v>926</v>
      </c>
      <c r="D72" s="58" t="s">
        <v>926</v>
      </c>
    </row>
    <row r="73" spans="2:4" ht="16" x14ac:dyDescent="0.2">
      <c r="B73" s="58" t="s">
        <v>197</v>
      </c>
      <c r="C73" s="58" t="s">
        <v>19</v>
      </c>
      <c r="D73" s="58" t="s">
        <v>275</v>
      </c>
    </row>
    <row r="74" spans="2:4" ht="16" x14ac:dyDescent="0.2">
      <c r="B74" s="58" t="s">
        <v>198</v>
      </c>
      <c r="C74" s="58" t="s">
        <v>238</v>
      </c>
      <c r="D74" s="58" t="s">
        <v>921</v>
      </c>
    </row>
    <row r="75" spans="2:4" ht="16" x14ac:dyDescent="0.2">
      <c r="B75" s="58" t="s">
        <v>199</v>
      </c>
      <c r="C75" s="58" t="s">
        <v>227</v>
      </c>
      <c r="D75" s="58" t="s">
        <v>275</v>
      </c>
    </row>
    <row r="76" spans="2:4" ht="16" x14ac:dyDescent="0.2">
      <c r="B76" s="58" t="s">
        <v>205</v>
      </c>
      <c r="C76" s="58" t="s">
        <v>926</v>
      </c>
      <c r="D76" s="58" t="s">
        <v>926</v>
      </c>
    </row>
    <row r="77" spans="2:4" ht="16" x14ac:dyDescent="0.2">
      <c r="B77" s="58" t="s">
        <v>206</v>
      </c>
      <c r="C77" s="58" t="s">
        <v>238</v>
      </c>
      <c r="D77" s="58" t="s">
        <v>921</v>
      </c>
    </row>
    <row r="78" spans="2:4" ht="32" x14ac:dyDescent="0.2">
      <c r="B78" s="58" t="s">
        <v>207</v>
      </c>
      <c r="C78" s="58" t="s">
        <v>232</v>
      </c>
      <c r="D78" s="58" t="s">
        <v>923</v>
      </c>
    </row>
    <row r="79" spans="2:4" ht="16" x14ac:dyDescent="0.2">
      <c r="B79" s="58" t="s">
        <v>208</v>
      </c>
      <c r="C79" s="58" t="s">
        <v>227</v>
      </c>
      <c r="D79" s="58" t="s">
        <v>275</v>
      </c>
    </row>
    <row r="80" spans="2:4" ht="32" x14ac:dyDescent="0.2">
      <c r="B80" s="58" t="s">
        <v>211</v>
      </c>
      <c r="C80" s="58" t="s">
        <v>73</v>
      </c>
      <c r="D80" s="58" t="s">
        <v>924</v>
      </c>
    </row>
    <row r="81" spans="2:4" ht="32" x14ac:dyDescent="0.2">
      <c r="B81" s="58" t="s">
        <v>212</v>
      </c>
      <c r="C81" s="58" t="s">
        <v>236</v>
      </c>
      <c r="D81" s="58" t="s">
        <v>924</v>
      </c>
    </row>
    <row r="82" spans="2:4" ht="16" x14ac:dyDescent="0.2">
      <c r="B82" s="58" t="s">
        <v>213</v>
      </c>
      <c r="C82" s="58" t="s">
        <v>238</v>
      </c>
      <c r="D82" s="58" t="s">
        <v>921</v>
      </c>
    </row>
    <row r="83" spans="2:4" ht="16" x14ac:dyDescent="0.2">
      <c r="B83" s="58" t="s">
        <v>216</v>
      </c>
      <c r="C83" s="58" t="s">
        <v>238</v>
      </c>
      <c r="D83" s="58" t="s">
        <v>921</v>
      </c>
    </row>
    <row r="84" spans="2:4" ht="32" x14ac:dyDescent="0.2">
      <c r="B84" s="58" t="s">
        <v>217</v>
      </c>
      <c r="C84" s="58" t="s">
        <v>951</v>
      </c>
      <c r="D84" s="58" t="s">
        <v>924</v>
      </c>
    </row>
    <row r="85" spans="2:4" ht="16" x14ac:dyDescent="0.2">
      <c r="B85" s="58" t="s">
        <v>4</v>
      </c>
      <c r="C85" s="58" t="s">
        <v>39</v>
      </c>
      <c r="D85" s="58" t="s">
        <v>269</v>
      </c>
    </row>
    <row r="86" spans="2:4" ht="16" x14ac:dyDescent="0.2">
      <c r="B86" s="58" t="s">
        <v>5</v>
      </c>
      <c r="C86" s="58" t="s">
        <v>5</v>
      </c>
      <c r="D86" s="58" t="s">
        <v>269</v>
      </c>
    </row>
    <row r="87" spans="2:4" ht="16" x14ac:dyDescent="0.2">
      <c r="B87" s="58" t="s">
        <v>20</v>
      </c>
      <c r="C87" s="58" t="s">
        <v>40</v>
      </c>
      <c r="D87" s="58" t="s">
        <v>268</v>
      </c>
    </row>
    <row r="88" spans="2:4" ht="16" x14ac:dyDescent="0.2">
      <c r="B88" s="58" t="s">
        <v>7</v>
      </c>
      <c r="C88" s="58" t="s">
        <v>7</v>
      </c>
      <c r="D88" s="58" t="s">
        <v>274</v>
      </c>
    </row>
    <row r="89" spans="2:4" ht="16" x14ac:dyDescent="0.2">
      <c r="B89" s="58" t="s">
        <v>6</v>
      </c>
      <c r="C89" s="58" t="s">
        <v>228</v>
      </c>
      <c r="D89" s="58" t="s">
        <v>275</v>
      </c>
    </row>
    <row r="90" spans="2:4" ht="16" x14ac:dyDescent="0.2">
      <c r="B90" s="58" t="s">
        <v>18</v>
      </c>
      <c r="C90" s="58" t="s">
        <v>925</v>
      </c>
      <c r="D90" s="58" t="s">
        <v>274</v>
      </c>
    </row>
    <row r="91" spans="2:4" ht="16" x14ac:dyDescent="0.2">
      <c r="B91" s="58" t="s">
        <v>60</v>
      </c>
      <c r="C91" s="58" t="s">
        <v>40</v>
      </c>
      <c r="D91" s="58" t="s">
        <v>268</v>
      </c>
    </row>
    <row r="92" spans="2:4" ht="16" x14ac:dyDescent="0.2">
      <c r="B92" s="58" t="s">
        <v>61</v>
      </c>
      <c r="C92" s="58" t="s">
        <v>922</v>
      </c>
      <c r="D92" s="58" t="s">
        <v>922</v>
      </c>
    </row>
    <row r="93" spans="2:4" ht="16" x14ac:dyDescent="0.2">
      <c r="B93" s="58" t="s">
        <v>41</v>
      </c>
      <c r="C93" s="58" t="s">
        <v>229</v>
      </c>
      <c r="D93" s="58" t="s">
        <v>41</v>
      </c>
    </row>
    <row r="94" spans="2:4" ht="16" x14ac:dyDescent="0.2">
      <c r="B94" s="58" t="s">
        <v>66</v>
      </c>
      <c r="C94" s="58" t="s">
        <v>922</v>
      </c>
      <c r="D94" s="58" t="s">
        <v>922</v>
      </c>
    </row>
    <row r="95" spans="2:4" ht="16" x14ac:dyDescent="0.2">
      <c r="B95" s="58" t="s">
        <v>67</v>
      </c>
      <c r="C95" s="58" t="s">
        <v>67</v>
      </c>
      <c r="D95" s="58" t="s">
        <v>274</v>
      </c>
    </row>
    <row r="96" spans="2:4" ht="16" x14ac:dyDescent="0.2">
      <c r="B96" s="58" t="s">
        <v>68</v>
      </c>
      <c r="C96" s="58" t="s">
        <v>238</v>
      </c>
      <c r="D96" s="58" t="s">
        <v>921</v>
      </c>
    </row>
    <row r="97" spans="2:4" ht="16" x14ac:dyDescent="0.2">
      <c r="B97" s="58" t="s">
        <v>69</v>
      </c>
      <c r="C97" s="58" t="s">
        <v>42</v>
      </c>
      <c r="D97" s="58" t="s">
        <v>275</v>
      </c>
    </row>
    <row r="98" spans="2:4" ht="16" x14ac:dyDescent="0.2">
      <c r="B98" s="58" t="s">
        <v>70</v>
      </c>
      <c r="C98" s="58" t="s">
        <v>237</v>
      </c>
      <c r="D98" s="58" t="s">
        <v>272</v>
      </c>
    </row>
    <row r="99" spans="2:4" ht="16" x14ac:dyDescent="0.2">
      <c r="B99" s="58" t="s">
        <v>84</v>
      </c>
      <c r="C99" s="58" t="s">
        <v>229</v>
      </c>
      <c r="D99" s="58" t="s">
        <v>41</v>
      </c>
    </row>
    <row r="100" spans="2:4" ht="16" x14ac:dyDescent="0.2">
      <c r="B100" s="58" t="s">
        <v>91</v>
      </c>
      <c r="C100" s="58" t="s">
        <v>39</v>
      </c>
      <c r="D100" s="58" t="s">
        <v>269</v>
      </c>
    </row>
    <row r="101" spans="2:4" ht="16" x14ac:dyDescent="0.2">
      <c r="B101" s="58" t="s">
        <v>92</v>
      </c>
      <c r="C101" s="58" t="s">
        <v>922</v>
      </c>
      <c r="D101" s="58" t="s">
        <v>922</v>
      </c>
    </row>
    <row r="102" spans="2:4" ht="16" x14ac:dyDescent="0.2">
      <c r="B102" s="58" t="s">
        <v>112</v>
      </c>
      <c r="C102" s="58" t="s">
        <v>40</v>
      </c>
      <c r="D102" s="58" t="s">
        <v>268</v>
      </c>
    </row>
    <row r="103" spans="2:4" ht="16" x14ac:dyDescent="0.2">
      <c r="B103" s="58" t="s">
        <v>113</v>
      </c>
      <c r="C103" s="58" t="s">
        <v>229</v>
      </c>
      <c r="D103" s="58" t="s">
        <v>41</v>
      </c>
    </row>
    <row r="104" spans="2:4" ht="16" x14ac:dyDescent="0.2">
      <c r="B104" s="58" t="s">
        <v>124</v>
      </c>
      <c r="C104" s="58" t="s">
        <v>229</v>
      </c>
      <c r="D104" s="58" t="s">
        <v>41</v>
      </c>
    </row>
    <row r="105" spans="2:4" ht="16" x14ac:dyDescent="0.2">
      <c r="B105" s="58" t="s">
        <v>127</v>
      </c>
      <c r="C105" s="58" t="s">
        <v>5</v>
      </c>
      <c r="D105" s="58" t="s">
        <v>269</v>
      </c>
    </row>
    <row r="106" spans="2:4" ht="16" x14ac:dyDescent="0.2">
      <c r="B106" s="58" t="s">
        <v>133</v>
      </c>
      <c r="C106" s="58" t="s">
        <v>922</v>
      </c>
      <c r="D106" s="58" t="s">
        <v>922</v>
      </c>
    </row>
    <row r="107" spans="2:4" ht="16" x14ac:dyDescent="0.2">
      <c r="B107" s="58" t="s">
        <v>144</v>
      </c>
      <c r="C107" s="58" t="s">
        <v>228</v>
      </c>
      <c r="D107" s="58" t="s">
        <v>275</v>
      </c>
    </row>
    <row r="108" spans="2:4" ht="32" x14ac:dyDescent="0.2">
      <c r="B108" s="58" t="s">
        <v>145</v>
      </c>
      <c r="C108" s="58" t="s">
        <v>232</v>
      </c>
      <c r="D108" s="58" t="s">
        <v>923</v>
      </c>
    </row>
    <row r="109" spans="2:4" ht="16" x14ac:dyDescent="0.2">
      <c r="B109" s="58" t="s">
        <v>146</v>
      </c>
      <c r="C109" s="58" t="s">
        <v>40</v>
      </c>
      <c r="D109" s="58" t="s">
        <v>268</v>
      </c>
    </row>
    <row r="110" spans="2:4" ht="32" x14ac:dyDescent="0.2">
      <c r="B110" s="58" t="s">
        <v>154</v>
      </c>
      <c r="C110" s="58" t="s">
        <v>232</v>
      </c>
      <c r="D110" s="58" t="s">
        <v>923</v>
      </c>
    </row>
    <row r="111" spans="2:4" ht="16" x14ac:dyDescent="0.2">
      <c r="B111" s="58" t="s">
        <v>162</v>
      </c>
      <c r="C111" s="58" t="s">
        <v>925</v>
      </c>
      <c r="D111" s="58" t="s">
        <v>274</v>
      </c>
    </row>
    <row r="112" spans="2:4" ht="32" x14ac:dyDescent="0.2">
      <c r="B112" s="58" t="s">
        <v>165</v>
      </c>
      <c r="C112" s="58" t="s">
        <v>232</v>
      </c>
      <c r="D112" s="58" t="s">
        <v>923</v>
      </c>
    </row>
    <row r="113" spans="2:4" ht="16" x14ac:dyDescent="0.2">
      <c r="B113" s="58" t="s">
        <v>169</v>
      </c>
      <c r="C113" s="58" t="s">
        <v>39</v>
      </c>
      <c r="D113" s="58" t="s">
        <v>269</v>
      </c>
    </row>
    <row r="114" spans="2:4" ht="16" x14ac:dyDescent="0.2">
      <c r="B114" s="58" t="s">
        <v>170</v>
      </c>
      <c r="C114" s="58" t="s">
        <v>925</v>
      </c>
      <c r="D114" s="58" t="s">
        <v>274</v>
      </c>
    </row>
    <row r="115" spans="2:4" ht="16" x14ac:dyDescent="0.2">
      <c r="B115" s="58" t="s">
        <v>171</v>
      </c>
      <c r="C115" s="58" t="s">
        <v>922</v>
      </c>
      <c r="D115" s="58" t="s">
        <v>922</v>
      </c>
    </row>
    <row r="116" spans="2:4" ht="16" x14ac:dyDescent="0.2">
      <c r="B116" s="58" t="s">
        <v>177</v>
      </c>
      <c r="C116" s="58" t="s">
        <v>925</v>
      </c>
      <c r="D116" s="58" t="s">
        <v>274</v>
      </c>
    </row>
    <row r="117" spans="2:4" ht="16" x14ac:dyDescent="0.2">
      <c r="B117" s="58" t="s">
        <v>178</v>
      </c>
      <c r="C117" s="58" t="s">
        <v>42</v>
      </c>
      <c r="D117" s="58" t="s">
        <v>275</v>
      </c>
    </row>
    <row r="118" spans="2:4" ht="16" x14ac:dyDescent="0.2">
      <c r="B118" s="58" t="s">
        <v>182</v>
      </c>
      <c r="C118" s="58" t="s">
        <v>922</v>
      </c>
      <c r="D118" s="58" t="s">
        <v>922</v>
      </c>
    </row>
    <row r="119" spans="2:4" ht="16" x14ac:dyDescent="0.2">
      <c r="B119" s="58" t="s">
        <v>193</v>
      </c>
      <c r="C119" s="58" t="s">
        <v>922</v>
      </c>
      <c r="D119" s="58" t="s">
        <v>922</v>
      </c>
    </row>
    <row r="120" spans="2:4" ht="16" x14ac:dyDescent="0.2">
      <c r="B120" s="58" t="s">
        <v>194</v>
      </c>
      <c r="C120" s="58" t="s">
        <v>173</v>
      </c>
      <c r="D120" s="58" t="s">
        <v>271</v>
      </c>
    </row>
    <row r="121" spans="2:4" ht="16" x14ac:dyDescent="0.2">
      <c r="B121" s="58" t="s">
        <v>195</v>
      </c>
      <c r="C121" s="58" t="s">
        <v>229</v>
      </c>
      <c r="D121" s="58" t="s">
        <v>41</v>
      </c>
    </row>
    <row r="122" spans="2:4" ht="16" x14ac:dyDescent="0.2">
      <c r="B122" s="58" t="s">
        <v>196</v>
      </c>
      <c r="C122" s="58" t="s">
        <v>173</v>
      </c>
      <c r="D122" s="58" t="s">
        <v>271</v>
      </c>
    </row>
    <row r="123" spans="2:4" ht="32" x14ac:dyDescent="0.2">
      <c r="B123" s="58" t="s">
        <v>200</v>
      </c>
      <c r="C123" s="58" t="s">
        <v>232</v>
      </c>
      <c r="D123" s="58" t="s">
        <v>923</v>
      </c>
    </row>
    <row r="124" spans="2:4" ht="16" x14ac:dyDescent="0.2">
      <c r="B124" s="58" t="s">
        <v>209</v>
      </c>
      <c r="C124" s="58" t="s">
        <v>228</v>
      </c>
      <c r="D124" s="58" t="s">
        <v>275</v>
      </c>
    </row>
    <row r="125" spans="2:4" ht="16" x14ac:dyDescent="0.2">
      <c r="B125" s="58" t="s">
        <v>13</v>
      </c>
      <c r="C125" s="58" t="s">
        <v>42</v>
      </c>
      <c r="D125" s="58" t="s">
        <v>275</v>
      </c>
    </row>
    <row r="126" spans="2:4" ht="16" x14ac:dyDescent="0.2">
      <c r="B126" s="58" t="s">
        <v>11</v>
      </c>
      <c r="C126" s="58" t="s">
        <v>230</v>
      </c>
      <c r="D126" s="58" t="s">
        <v>41</v>
      </c>
    </row>
    <row r="127" spans="2:4" ht="16" x14ac:dyDescent="0.2">
      <c r="B127" s="58" t="s">
        <v>7</v>
      </c>
      <c r="C127" s="58" t="s">
        <v>7</v>
      </c>
      <c r="D127" s="58" t="s">
        <v>274</v>
      </c>
    </row>
    <row r="128" spans="2:4" ht="16" x14ac:dyDescent="0.2">
      <c r="B128" s="58" t="s">
        <v>12</v>
      </c>
      <c r="C128" s="58" t="s">
        <v>12</v>
      </c>
      <c r="D128" s="58" t="s">
        <v>268</v>
      </c>
    </row>
    <row r="129" spans="2:4" ht="16" x14ac:dyDescent="0.2">
      <c r="B129" s="58" t="s">
        <v>14</v>
      </c>
      <c r="C129" s="58" t="s">
        <v>231</v>
      </c>
      <c r="D129" s="58" t="s">
        <v>275</v>
      </c>
    </row>
    <row r="130" spans="2:4" ht="16" x14ac:dyDescent="0.2">
      <c r="B130" s="58" t="s">
        <v>62</v>
      </c>
      <c r="C130" s="58" t="s">
        <v>228</v>
      </c>
      <c r="D130" s="58" t="s">
        <v>275</v>
      </c>
    </row>
    <row r="131" spans="2:4" ht="16" x14ac:dyDescent="0.2">
      <c r="B131" s="58" t="s">
        <v>63</v>
      </c>
      <c r="C131" s="58" t="s">
        <v>242</v>
      </c>
      <c r="D131" s="58" t="s">
        <v>926</v>
      </c>
    </row>
    <row r="132" spans="2:4" ht="16" x14ac:dyDescent="0.2">
      <c r="B132" s="58" t="s">
        <v>71</v>
      </c>
      <c r="C132" s="58" t="s">
        <v>231</v>
      </c>
      <c r="D132" s="58" t="s">
        <v>275</v>
      </c>
    </row>
    <row r="133" spans="2:4" ht="16" x14ac:dyDescent="0.2">
      <c r="B133" s="58" t="s">
        <v>72</v>
      </c>
      <c r="C133" s="58" t="s">
        <v>233</v>
      </c>
      <c r="D133" s="58" t="s">
        <v>272</v>
      </c>
    </row>
    <row r="134" spans="2:4" ht="16" x14ac:dyDescent="0.2">
      <c r="B134" s="58" t="s">
        <v>80</v>
      </c>
      <c r="C134" s="58" t="s">
        <v>5</v>
      </c>
      <c r="D134" s="58" t="s">
        <v>269</v>
      </c>
    </row>
    <row r="135" spans="2:4" ht="16" x14ac:dyDescent="0.2">
      <c r="B135" s="58" t="s">
        <v>85</v>
      </c>
      <c r="C135" s="58" t="s">
        <v>227</v>
      </c>
      <c r="D135" s="58" t="s">
        <v>275</v>
      </c>
    </row>
    <row r="136" spans="2:4" ht="16" x14ac:dyDescent="0.2">
      <c r="B136" s="58" t="s">
        <v>86</v>
      </c>
      <c r="C136" s="58" t="s">
        <v>228</v>
      </c>
      <c r="D136" s="58" t="s">
        <v>275</v>
      </c>
    </row>
    <row r="137" spans="2:4" ht="16" x14ac:dyDescent="0.2">
      <c r="B137" s="58" t="s">
        <v>93</v>
      </c>
      <c r="C137" s="58" t="s">
        <v>242</v>
      </c>
      <c r="D137" s="58" t="s">
        <v>926</v>
      </c>
    </row>
    <row r="138" spans="2:4" ht="16" x14ac:dyDescent="0.2">
      <c r="B138" s="58" t="s">
        <v>94</v>
      </c>
      <c r="C138" s="58" t="s">
        <v>173</v>
      </c>
      <c r="D138" s="58" t="s">
        <v>271</v>
      </c>
    </row>
    <row r="139" spans="2:4" ht="32" x14ac:dyDescent="0.2">
      <c r="B139" s="58" t="s">
        <v>103</v>
      </c>
      <c r="C139" s="58" t="s">
        <v>231</v>
      </c>
      <c r="D139" s="58" t="s">
        <v>275</v>
      </c>
    </row>
    <row r="140" spans="2:4" ht="16" x14ac:dyDescent="0.2">
      <c r="B140" s="58" t="s">
        <v>104</v>
      </c>
      <c r="C140" s="58" t="s">
        <v>233</v>
      </c>
      <c r="D140" s="58" t="s">
        <v>272</v>
      </c>
    </row>
    <row r="141" spans="2:4" ht="16" x14ac:dyDescent="0.2">
      <c r="B141" s="58" t="s">
        <v>105</v>
      </c>
      <c r="C141" s="58" t="s">
        <v>234</v>
      </c>
      <c r="D141" s="58" t="s">
        <v>272</v>
      </c>
    </row>
    <row r="142" spans="2:4" ht="16" x14ac:dyDescent="0.2">
      <c r="B142" s="58" t="s">
        <v>114</v>
      </c>
      <c r="C142" s="58" t="s">
        <v>234</v>
      </c>
      <c r="D142" s="58" t="s">
        <v>272</v>
      </c>
    </row>
    <row r="143" spans="2:4" ht="16" x14ac:dyDescent="0.2">
      <c r="B143" s="58" t="s">
        <v>115</v>
      </c>
      <c r="C143" s="58" t="s">
        <v>228</v>
      </c>
      <c r="D143" s="58" t="s">
        <v>275</v>
      </c>
    </row>
    <row r="144" spans="2:4" ht="32" x14ac:dyDescent="0.2">
      <c r="B144" s="58" t="s">
        <v>128</v>
      </c>
      <c r="C144" s="58" t="s">
        <v>952</v>
      </c>
      <c r="D144" s="58" t="s">
        <v>924</v>
      </c>
    </row>
    <row r="145" spans="2:4" ht="16" x14ac:dyDescent="0.2">
      <c r="B145" s="58" t="s">
        <v>129</v>
      </c>
      <c r="C145" s="58" t="s">
        <v>234</v>
      </c>
      <c r="D145" s="58" t="s">
        <v>272</v>
      </c>
    </row>
    <row r="146" spans="2:4" ht="16" x14ac:dyDescent="0.2">
      <c r="B146" s="58" t="s">
        <v>135</v>
      </c>
      <c r="C146" s="58" t="s">
        <v>5</v>
      </c>
      <c r="D146" s="58" t="s">
        <v>269</v>
      </c>
    </row>
    <row r="147" spans="2:4" ht="16" x14ac:dyDescent="0.2">
      <c r="B147" s="58" t="s">
        <v>136</v>
      </c>
      <c r="C147" s="58" t="s">
        <v>234</v>
      </c>
      <c r="D147" s="58" t="s">
        <v>272</v>
      </c>
    </row>
    <row r="148" spans="2:4" ht="32" x14ac:dyDescent="0.2">
      <c r="B148" s="58" t="s">
        <v>137</v>
      </c>
      <c r="C148" s="58" t="s">
        <v>231</v>
      </c>
      <c r="D148" s="58" t="s">
        <v>275</v>
      </c>
    </row>
    <row r="149" spans="2:4" ht="16" x14ac:dyDescent="0.2">
      <c r="B149" s="58" t="s">
        <v>138</v>
      </c>
      <c r="C149" s="58" t="s">
        <v>173</v>
      </c>
      <c r="D149" s="58" t="s">
        <v>271</v>
      </c>
    </row>
    <row r="150" spans="2:4" ht="16" x14ac:dyDescent="0.2">
      <c r="B150" s="58" t="s">
        <v>147</v>
      </c>
      <c r="C150" s="58" t="s">
        <v>228</v>
      </c>
      <c r="D150" s="58" t="s">
        <v>275</v>
      </c>
    </row>
    <row r="151" spans="2:4" ht="16" x14ac:dyDescent="0.2">
      <c r="B151" s="58" t="s">
        <v>155</v>
      </c>
      <c r="C151" s="58" t="s">
        <v>235</v>
      </c>
      <c r="D151" s="58" t="s">
        <v>271</v>
      </c>
    </row>
    <row r="152" spans="2:4" ht="16" x14ac:dyDescent="0.2">
      <c r="B152" s="58" t="s">
        <v>156</v>
      </c>
      <c r="C152" s="58" t="s">
        <v>234</v>
      </c>
      <c r="D152" s="58" t="s">
        <v>272</v>
      </c>
    </row>
    <row r="153" spans="2:4" ht="16" x14ac:dyDescent="0.2">
      <c r="B153" s="58" t="s">
        <v>157</v>
      </c>
      <c r="C153" s="58" t="s">
        <v>231</v>
      </c>
      <c r="D153" s="58" t="s">
        <v>275</v>
      </c>
    </row>
    <row r="154" spans="2:4" ht="16" x14ac:dyDescent="0.2">
      <c r="B154" s="58" t="s">
        <v>163</v>
      </c>
      <c r="C154" s="58" t="s">
        <v>234</v>
      </c>
      <c r="D154" s="58" t="s">
        <v>272</v>
      </c>
    </row>
    <row r="155" spans="2:4" ht="16" x14ac:dyDescent="0.2">
      <c r="B155" s="58" t="s">
        <v>172</v>
      </c>
      <c r="C155" s="58" t="s">
        <v>234</v>
      </c>
      <c r="D155" s="58" t="s">
        <v>272</v>
      </c>
    </row>
    <row r="156" spans="2:4" ht="16" x14ac:dyDescent="0.2">
      <c r="B156" s="58" t="s">
        <v>173</v>
      </c>
      <c r="C156" s="58" t="s">
        <v>173</v>
      </c>
      <c r="D156" s="58" t="s">
        <v>271</v>
      </c>
    </row>
    <row r="157" spans="2:4" ht="16" x14ac:dyDescent="0.2">
      <c r="B157" s="58" t="s">
        <v>179</v>
      </c>
      <c r="C157" s="58" t="s">
        <v>173</v>
      </c>
      <c r="D157" s="58" t="s">
        <v>271</v>
      </c>
    </row>
    <row r="158" spans="2:4" ht="16" x14ac:dyDescent="0.2">
      <c r="B158" s="58" t="s">
        <v>182</v>
      </c>
      <c r="C158" s="58" t="s">
        <v>922</v>
      </c>
      <c r="D158" s="58" t="s">
        <v>922</v>
      </c>
    </row>
    <row r="159" spans="2:4" ht="16" x14ac:dyDescent="0.2">
      <c r="B159" s="58" t="s">
        <v>183</v>
      </c>
      <c r="C159" s="58" t="s">
        <v>242</v>
      </c>
      <c r="D159" s="58" t="s">
        <v>926</v>
      </c>
    </row>
    <row r="160" spans="2:4" ht="16" x14ac:dyDescent="0.2">
      <c r="B160" s="58" t="s">
        <v>184</v>
      </c>
      <c r="C160" s="58" t="s">
        <v>243</v>
      </c>
      <c r="D160" s="58" t="s">
        <v>275</v>
      </c>
    </row>
    <row r="161" spans="2:4" ht="16" x14ac:dyDescent="0.2">
      <c r="B161" s="58" t="s">
        <v>185</v>
      </c>
      <c r="C161" s="58" t="s">
        <v>242</v>
      </c>
      <c r="D161" s="58" t="s">
        <v>926</v>
      </c>
    </row>
    <row r="162" spans="2:4" ht="16" x14ac:dyDescent="0.2">
      <c r="B162" s="58" t="s">
        <v>186</v>
      </c>
      <c r="C162" s="58" t="s">
        <v>234</v>
      </c>
      <c r="D162" s="58" t="s">
        <v>272</v>
      </c>
    </row>
    <row r="163" spans="2:4" ht="16" x14ac:dyDescent="0.2">
      <c r="B163" s="58" t="s">
        <v>201</v>
      </c>
      <c r="C163" s="58" t="s">
        <v>42</v>
      </c>
      <c r="D163" s="58" t="s">
        <v>275</v>
      </c>
    </row>
    <row r="164" spans="2:4" ht="16" x14ac:dyDescent="0.2">
      <c r="B164" s="58" t="s">
        <v>202</v>
      </c>
      <c r="C164" s="58" t="s">
        <v>233</v>
      </c>
      <c r="D164" s="58" t="s">
        <v>272</v>
      </c>
    </row>
    <row r="165" spans="2:4" ht="16" x14ac:dyDescent="0.2">
      <c r="B165" s="58" t="s">
        <v>203</v>
      </c>
      <c r="C165" s="58" t="s">
        <v>242</v>
      </c>
      <c r="D165" s="58" t="s">
        <v>926</v>
      </c>
    </row>
    <row r="166" spans="2:4" ht="16" x14ac:dyDescent="0.2">
      <c r="B166" s="58" t="s">
        <v>204</v>
      </c>
      <c r="C166" s="58" t="s">
        <v>922</v>
      </c>
      <c r="D166" s="58" t="s">
        <v>922</v>
      </c>
    </row>
    <row r="167" spans="2:4" ht="16" x14ac:dyDescent="0.2">
      <c r="B167" s="58" t="s">
        <v>210</v>
      </c>
      <c r="C167" s="58" t="s">
        <v>243</v>
      </c>
      <c r="D167" s="58" t="s">
        <v>275</v>
      </c>
    </row>
    <row r="168" spans="2:4" ht="16" x14ac:dyDescent="0.2">
      <c r="B168" s="58" t="s">
        <v>214</v>
      </c>
      <c r="C168" s="58" t="s">
        <v>234</v>
      </c>
      <c r="D168" s="58" t="s">
        <v>272</v>
      </c>
    </row>
    <row r="169" spans="2:4" ht="16" x14ac:dyDescent="0.2">
      <c r="B169" s="58" t="s">
        <v>215</v>
      </c>
      <c r="C169" s="58" t="s">
        <v>243</v>
      </c>
      <c r="D169" s="58" t="s">
        <v>275</v>
      </c>
    </row>
  </sheetData>
  <conditionalFormatting sqref="C5:C169">
    <cfRule type="cellIs" dxfId="369" priority="1" operator="equal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</sheetPr>
  <dimension ref="B2:D167"/>
  <sheetViews>
    <sheetView showGridLines="0" topLeftCell="A132" workbookViewId="0">
      <selection activeCell="B2" sqref="B2:D167"/>
    </sheetView>
  </sheetViews>
  <sheetFormatPr baseColWidth="10" defaultColWidth="11.5" defaultRowHeight="15" x14ac:dyDescent="0.2"/>
  <cols>
    <col min="1" max="1" width="11.5" style="51"/>
    <col min="2" max="2" width="46" style="51" customWidth="1"/>
    <col min="3" max="3" width="39.33203125" style="51" customWidth="1"/>
    <col min="4" max="4" width="89.1640625" style="51" customWidth="1"/>
    <col min="5" max="16384" width="11.5" style="51"/>
  </cols>
  <sheetData>
    <row r="2" spans="2:4" x14ac:dyDescent="0.2">
      <c r="B2" s="51" t="s">
        <v>8</v>
      </c>
      <c r="C2" s="51" t="s">
        <v>38</v>
      </c>
      <c r="D2" s="51" t="s">
        <v>267</v>
      </c>
    </row>
    <row r="3" spans="2:4" ht="32" x14ac:dyDescent="0.2">
      <c r="B3" s="58" t="s">
        <v>16</v>
      </c>
      <c r="C3" s="58" t="s">
        <v>16</v>
      </c>
      <c r="D3" s="58" t="s">
        <v>924</v>
      </c>
    </row>
    <row r="4" spans="2:4" ht="32" x14ac:dyDescent="0.2">
      <c r="B4" s="58" t="s">
        <v>17</v>
      </c>
      <c r="C4" s="58" t="s">
        <v>17</v>
      </c>
      <c r="D4" s="58" t="s">
        <v>924</v>
      </c>
    </row>
    <row r="5" spans="2:4" ht="16" x14ac:dyDescent="0.2">
      <c r="B5" s="58" t="s">
        <v>19</v>
      </c>
      <c r="C5" s="58" t="s">
        <v>19</v>
      </c>
      <c r="D5" s="58" t="s">
        <v>275</v>
      </c>
    </row>
    <row r="6" spans="2:4" ht="16" x14ac:dyDescent="0.2">
      <c r="B6" s="58" t="s">
        <v>18</v>
      </c>
      <c r="C6" s="58" t="s">
        <v>925</v>
      </c>
      <c r="D6" s="58" t="s">
        <v>274</v>
      </c>
    </row>
    <row r="7" spans="2:4" ht="16" x14ac:dyDescent="0.2">
      <c r="B7" s="58" t="s">
        <v>64</v>
      </c>
      <c r="C7" s="58" t="s">
        <v>925</v>
      </c>
      <c r="D7" s="58" t="s">
        <v>274</v>
      </c>
    </row>
    <row r="8" spans="2:4" ht="32" x14ac:dyDescent="0.2">
      <c r="B8" s="58" t="s">
        <v>65</v>
      </c>
      <c r="C8" s="58" t="s">
        <v>17</v>
      </c>
      <c r="D8" s="58" t="s">
        <v>924</v>
      </c>
    </row>
    <row r="9" spans="2:4" ht="32" x14ac:dyDescent="0.2">
      <c r="B9" s="58" t="s">
        <v>73</v>
      </c>
      <c r="C9" s="58" t="s">
        <v>73</v>
      </c>
      <c r="D9" s="58" t="s">
        <v>924</v>
      </c>
    </row>
    <row r="10" spans="2:4" ht="32" x14ac:dyDescent="0.2">
      <c r="B10" s="58" t="s">
        <v>74</v>
      </c>
      <c r="C10" s="58" t="s">
        <v>17</v>
      </c>
      <c r="D10" s="58" t="s">
        <v>924</v>
      </c>
    </row>
    <row r="11" spans="2:4" ht="32" x14ac:dyDescent="0.2">
      <c r="B11" s="58" t="s">
        <v>75</v>
      </c>
      <c r="C11" s="58" t="s">
        <v>17</v>
      </c>
      <c r="D11" s="58" t="s">
        <v>924</v>
      </c>
    </row>
    <row r="12" spans="2:4" ht="32" x14ac:dyDescent="0.2">
      <c r="B12" s="58" t="s">
        <v>76</v>
      </c>
      <c r="C12" s="58" t="s">
        <v>16</v>
      </c>
      <c r="D12" s="58" t="s">
        <v>924</v>
      </c>
    </row>
    <row r="13" spans="2:4" ht="16" x14ac:dyDescent="0.2">
      <c r="B13" s="58" t="s">
        <v>77</v>
      </c>
      <c r="C13" s="58" t="s">
        <v>926</v>
      </c>
      <c r="D13" s="58" t="s">
        <v>926</v>
      </c>
    </row>
    <row r="14" spans="2:4" ht="16" x14ac:dyDescent="0.2">
      <c r="B14" s="58" t="s">
        <v>78</v>
      </c>
      <c r="C14" s="58" t="s">
        <v>238</v>
      </c>
      <c r="D14" s="58" t="s">
        <v>921</v>
      </c>
    </row>
    <row r="15" spans="2:4" ht="32" x14ac:dyDescent="0.2">
      <c r="B15" s="58" t="s">
        <v>79</v>
      </c>
      <c r="C15" s="58" t="s">
        <v>16</v>
      </c>
      <c r="D15" s="58" t="s">
        <v>924</v>
      </c>
    </row>
    <row r="16" spans="2:4" ht="16" x14ac:dyDescent="0.2">
      <c r="B16" s="58" t="s">
        <v>81</v>
      </c>
      <c r="C16" s="58" t="s">
        <v>926</v>
      </c>
      <c r="D16" s="58" t="s">
        <v>926</v>
      </c>
    </row>
    <row r="17" spans="2:4" ht="16" x14ac:dyDescent="0.2">
      <c r="B17" s="58" t="s">
        <v>82</v>
      </c>
      <c r="C17" s="58" t="s">
        <v>227</v>
      </c>
      <c r="D17" s="58" t="s">
        <v>275</v>
      </c>
    </row>
    <row r="18" spans="2:4" ht="32" x14ac:dyDescent="0.2">
      <c r="B18" s="58" t="s">
        <v>83</v>
      </c>
      <c r="C18" s="58" t="s">
        <v>16</v>
      </c>
      <c r="D18" s="58" t="s">
        <v>924</v>
      </c>
    </row>
    <row r="19" spans="2:4" ht="16" x14ac:dyDescent="0.2">
      <c r="B19" s="58" t="s">
        <v>87</v>
      </c>
      <c r="C19" s="58" t="s">
        <v>242</v>
      </c>
      <c r="D19" s="58" t="s">
        <v>926</v>
      </c>
    </row>
    <row r="20" spans="2:4" ht="32" x14ac:dyDescent="0.2">
      <c r="B20" s="58" t="s">
        <v>88</v>
      </c>
      <c r="C20" s="58" t="s">
        <v>16</v>
      </c>
      <c r="D20" s="58" t="s">
        <v>924</v>
      </c>
    </row>
    <row r="21" spans="2:4" ht="32" x14ac:dyDescent="0.2">
      <c r="B21" s="58" t="s">
        <v>89</v>
      </c>
      <c r="C21" s="58" t="s">
        <v>73</v>
      </c>
      <c r="D21" s="58" t="s">
        <v>924</v>
      </c>
    </row>
    <row r="22" spans="2:4" ht="32" x14ac:dyDescent="0.2">
      <c r="B22" s="58" t="s">
        <v>90</v>
      </c>
      <c r="C22" s="58" t="s">
        <v>16</v>
      </c>
      <c r="D22" s="58" t="s">
        <v>924</v>
      </c>
    </row>
    <row r="23" spans="2:4" ht="16" x14ac:dyDescent="0.2">
      <c r="B23" s="58" t="s">
        <v>95</v>
      </c>
      <c r="C23" s="58" t="s">
        <v>926</v>
      </c>
      <c r="D23" s="58" t="s">
        <v>926</v>
      </c>
    </row>
    <row r="24" spans="2:4" ht="16" x14ac:dyDescent="0.2">
      <c r="B24" s="58" t="s">
        <v>96</v>
      </c>
      <c r="C24" s="58" t="s">
        <v>232</v>
      </c>
      <c r="D24" s="58" t="s">
        <v>923</v>
      </c>
    </row>
    <row r="25" spans="2:4" ht="32" x14ac:dyDescent="0.2">
      <c r="B25" s="58" t="s">
        <v>97</v>
      </c>
      <c r="C25" s="58" t="s">
        <v>16</v>
      </c>
      <c r="D25" s="58" t="s">
        <v>924</v>
      </c>
    </row>
    <row r="26" spans="2:4" ht="16" x14ac:dyDescent="0.2">
      <c r="B26" s="58" t="s">
        <v>98</v>
      </c>
      <c r="C26" s="58" t="s">
        <v>241</v>
      </c>
      <c r="D26" s="58" t="s">
        <v>926</v>
      </c>
    </row>
    <row r="27" spans="2:4" ht="16" x14ac:dyDescent="0.2">
      <c r="B27" s="58" t="s">
        <v>106</v>
      </c>
      <c r="C27" s="58" t="s">
        <v>238</v>
      </c>
      <c r="D27" s="58" t="s">
        <v>921</v>
      </c>
    </row>
    <row r="28" spans="2:4" ht="16" x14ac:dyDescent="0.2">
      <c r="B28" s="58" t="s">
        <v>107</v>
      </c>
      <c r="C28" s="58" t="s">
        <v>238</v>
      </c>
      <c r="D28" s="58" t="s">
        <v>921</v>
      </c>
    </row>
    <row r="29" spans="2:4" ht="16" x14ac:dyDescent="0.2">
      <c r="B29" s="58" t="s">
        <v>108</v>
      </c>
      <c r="C29" s="58" t="s">
        <v>67</v>
      </c>
      <c r="D29" s="58" t="s">
        <v>274</v>
      </c>
    </row>
    <row r="30" spans="2:4" ht="16" x14ac:dyDescent="0.2">
      <c r="B30" s="58" t="s">
        <v>109</v>
      </c>
      <c r="C30" s="58" t="s">
        <v>232</v>
      </c>
      <c r="D30" s="58" t="s">
        <v>923</v>
      </c>
    </row>
    <row r="31" spans="2:4" ht="32" x14ac:dyDescent="0.2">
      <c r="B31" s="58" t="s">
        <v>110</v>
      </c>
      <c r="C31" s="58" t="s">
        <v>17</v>
      </c>
      <c r="D31" s="58" t="s">
        <v>924</v>
      </c>
    </row>
    <row r="32" spans="2:4" ht="32" x14ac:dyDescent="0.2">
      <c r="B32" s="58" t="s">
        <v>111</v>
      </c>
      <c r="C32" s="58" t="s">
        <v>236</v>
      </c>
      <c r="D32" s="58" t="s">
        <v>924</v>
      </c>
    </row>
    <row r="33" spans="2:4" ht="32" x14ac:dyDescent="0.2">
      <c r="B33" s="58" t="s">
        <v>117</v>
      </c>
      <c r="C33" s="58" t="s">
        <v>73</v>
      </c>
      <c r="D33" s="58" t="s">
        <v>924</v>
      </c>
    </row>
    <row r="34" spans="2:4" ht="16" x14ac:dyDescent="0.2">
      <c r="B34" s="58" t="s">
        <v>118</v>
      </c>
      <c r="C34" s="58" t="s">
        <v>227</v>
      </c>
      <c r="D34" s="58" t="s">
        <v>275</v>
      </c>
    </row>
    <row r="35" spans="2:4" ht="16" x14ac:dyDescent="0.2">
      <c r="B35" s="58" t="s">
        <v>119</v>
      </c>
      <c r="C35" s="58" t="s">
        <v>232</v>
      </c>
      <c r="D35" s="58" t="s">
        <v>923</v>
      </c>
    </row>
    <row r="36" spans="2:4" ht="16" x14ac:dyDescent="0.2">
      <c r="B36" s="58" t="s">
        <v>120</v>
      </c>
      <c r="C36" s="58" t="s">
        <v>241</v>
      </c>
      <c r="D36" s="58" t="s">
        <v>926</v>
      </c>
    </row>
    <row r="37" spans="2:4" ht="16" x14ac:dyDescent="0.2">
      <c r="B37" s="58" t="s">
        <v>121</v>
      </c>
      <c r="C37" s="58" t="s">
        <v>926</v>
      </c>
      <c r="D37" s="58" t="s">
        <v>926</v>
      </c>
    </row>
    <row r="38" spans="2:4" ht="16" x14ac:dyDescent="0.2">
      <c r="B38" s="58" t="s">
        <v>122</v>
      </c>
      <c r="C38" s="58" t="s">
        <v>242</v>
      </c>
      <c r="D38" s="58" t="s">
        <v>926</v>
      </c>
    </row>
    <row r="39" spans="2:4" ht="32" x14ac:dyDescent="0.2">
      <c r="B39" s="58" t="s">
        <v>123</v>
      </c>
      <c r="C39" s="58" t="s">
        <v>17</v>
      </c>
      <c r="D39" s="58" t="s">
        <v>924</v>
      </c>
    </row>
    <row r="40" spans="2:4" ht="16" x14ac:dyDescent="0.2">
      <c r="B40" s="58" t="s">
        <v>125</v>
      </c>
      <c r="C40" s="58" t="s">
        <v>238</v>
      </c>
      <c r="D40" s="58" t="s">
        <v>921</v>
      </c>
    </row>
    <row r="41" spans="2:4" ht="16" x14ac:dyDescent="0.2">
      <c r="B41" s="58" t="s">
        <v>126</v>
      </c>
      <c r="C41" s="58" t="s">
        <v>926</v>
      </c>
      <c r="D41" s="58" t="s">
        <v>926</v>
      </c>
    </row>
    <row r="42" spans="2:4" ht="16" x14ac:dyDescent="0.2">
      <c r="B42" s="58" t="s">
        <v>130</v>
      </c>
      <c r="C42" s="58" t="s">
        <v>237</v>
      </c>
      <c r="D42" s="58" t="s">
        <v>272</v>
      </c>
    </row>
    <row r="43" spans="2:4" ht="16" x14ac:dyDescent="0.2">
      <c r="B43" s="58" t="s">
        <v>131</v>
      </c>
      <c r="C43" s="58" t="s">
        <v>227</v>
      </c>
      <c r="D43" s="58" t="s">
        <v>275</v>
      </c>
    </row>
    <row r="44" spans="2:4" ht="16" x14ac:dyDescent="0.2">
      <c r="B44" s="58" t="s">
        <v>132</v>
      </c>
      <c r="C44" s="58" t="s">
        <v>238</v>
      </c>
      <c r="D44" s="58" t="s">
        <v>921</v>
      </c>
    </row>
    <row r="45" spans="2:4" ht="16" x14ac:dyDescent="0.2">
      <c r="B45" s="58" t="s">
        <v>138</v>
      </c>
      <c r="C45" s="58" t="s">
        <v>173</v>
      </c>
      <c r="D45" s="58" t="s">
        <v>271</v>
      </c>
    </row>
    <row r="46" spans="2:4" ht="16" x14ac:dyDescent="0.2">
      <c r="B46" s="58" t="s">
        <v>139</v>
      </c>
      <c r="C46" s="58" t="s">
        <v>238</v>
      </c>
      <c r="D46" s="58" t="s">
        <v>921</v>
      </c>
    </row>
    <row r="47" spans="2:4" ht="32" x14ac:dyDescent="0.2">
      <c r="B47" s="58" t="s">
        <v>140</v>
      </c>
      <c r="C47" s="58" t="s">
        <v>17</v>
      </c>
      <c r="D47" s="58" t="s">
        <v>924</v>
      </c>
    </row>
    <row r="48" spans="2:4" ht="16" x14ac:dyDescent="0.2">
      <c r="B48" s="58" t="s">
        <v>141</v>
      </c>
      <c r="C48" s="58" t="s">
        <v>241</v>
      </c>
      <c r="D48" s="58" t="s">
        <v>926</v>
      </c>
    </row>
    <row r="49" spans="2:4" ht="16" x14ac:dyDescent="0.2">
      <c r="B49" s="58" t="s">
        <v>142</v>
      </c>
      <c r="C49" s="58" t="s">
        <v>242</v>
      </c>
      <c r="D49" s="58" t="s">
        <v>926</v>
      </c>
    </row>
    <row r="50" spans="2:4" ht="32" x14ac:dyDescent="0.2">
      <c r="B50" s="58" t="s">
        <v>143</v>
      </c>
      <c r="C50" s="58" t="s">
        <v>242</v>
      </c>
      <c r="D50" s="58" t="s">
        <v>926</v>
      </c>
    </row>
    <row r="51" spans="2:4" ht="16" x14ac:dyDescent="0.2">
      <c r="B51" s="58" t="s">
        <v>148</v>
      </c>
      <c r="C51" s="58" t="s">
        <v>926</v>
      </c>
      <c r="D51" s="58" t="s">
        <v>926</v>
      </c>
    </row>
    <row r="52" spans="2:4" ht="16" x14ac:dyDescent="0.2">
      <c r="B52" s="58" t="s">
        <v>149</v>
      </c>
      <c r="C52" s="58" t="s">
        <v>232</v>
      </c>
      <c r="D52" s="58" t="s">
        <v>923</v>
      </c>
    </row>
    <row r="53" spans="2:4" ht="16" x14ac:dyDescent="0.2">
      <c r="B53" s="58" t="s">
        <v>158</v>
      </c>
      <c r="C53" s="58" t="s">
        <v>238</v>
      </c>
      <c r="D53" s="58" t="s">
        <v>921</v>
      </c>
    </row>
    <row r="54" spans="2:4" ht="32" x14ac:dyDescent="0.2">
      <c r="B54" s="58" t="s">
        <v>159</v>
      </c>
      <c r="C54" s="58" t="s">
        <v>17</v>
      </c>
      <c r="D54" s="58" t="s">
        <v>924</v>
      </c>
    </row>
    <row r="55" spans="2:4" ht="16" x14ac:dyDescent="0.2">
      <c r="B55" s="58" t="s">
        <v>160</v>
      </c>
      <c r="C55" s="58" t="s">
        <v>926</v>
      </c>
      <c r="D55" s="58" t="s">
        <v>926</v>
      </c>
    </row>
    <row r="56" spans="2:4" ht="32" x14ac:dyDescent="0.2">
      <c r="B56" s="58" t="s">
        <v>161</v>
      </c>
      <c r="C56" s="58" t="s">
        <v>17</v>
      </c>
      <c r="D56" s="58" t="s">
        <v>924</v>
      </c>
    </row>
    <row r="57" spans="2:4" ht="16" x14ac:dyDescent="0.2">
      <c r="B57" s="58" t="s">
        <v>164</v>
      </c>
      <c r="C57" s="58" t="s">
        <v>238</v>
      </c>
      <c r="D57" s="58" t="s">
        <v>921</v>
      </c>
    </row>
    <row r="58" spans="2:4" ht="16" x14ac:dyDescent="0.2">
      <c r="B58" s="58" t="s">
        <v>165</v>
      </c>
      <c r="C58" s="58" t="s">
        <v>232</v>
      </c>
      <c r="D58" s="58" t="s">
        <v>923</v>
      </c>
    </row>
    <row r="59" spans="2:4" ht="16" x14ac:dyDescent="0.2">
      <c r="B59" s="58" t="s">
        <v>166</v>
      </c>
      <c r="C59" s="58" t="s">
        <v>237</v>
      </c>
      <c r="D59" s="58" t="s">
        <v>272</v>
      </c>
    </row>
    <row r="60" spans="2:4" ht="16" x14ac:dyDescent="0.2">
      <c r="B60" s="58" t="s">
        <v>167</v>
      </c>
      <c r="C60" s="58" t="s">
        <v>926</v>
      </c>
      <c r="D60" s="58" t="s">
        <v>926</v>
      </c>
    </row>
    <row r="61" spans="2:4" ht="16" x14ac:dyDescent="0.2">
      <c r="B61" s="58" t="s">
        <v>168</v>
      </c>
      <c r="C61" s="58" t="s">
        <v>926</v>
      </c>
      <c r="D61" s="58" t="s">
        <v>926</v>
      </c>
    </row>
    <row r="62" spans="2:4" ht="16" x14ac:dyDescent="0.2">
      <c r="B62" s="58" t="s">
        <v>173</v>
      </c>
      <c r="C62" s="58" t="s">
        <v>173</v>
      </c>
      <c r="D62" s="58" t="s">
        <v>271</v>
      </c>
    </row>
    <row r="63" spans="2:4" ht="16" x14ac:dyDescent="0.2">
      <c r="B63" s="58" t="s">
        <v>174</v>
      </c>
      <c r="C63" s="58" t="s">
        <v>238</v>
      </c>
      <c r="D63" s="58" t="s">
        <v>921</v>
      </c>
    </row>
    <row r="64" spans="2:4" ht="16" x14ac:dyDescent="0.2">
      <c r="B64" s="58" t="s">
        <v>175</v>
      </c>
      <c r="C64" s="58" t="s">
        <v>232</v>
      </c>
      <c r="D64" s="58" t="s">
        <v>923</v>
      </c>
    </row>
    <row r="65" spans="2:4" ht="32" x14ac:dyDescent="0.2">
      <c r="B65" s="58" t="s">
        <v>176</v>
      </c>
      <c r="C65" s="58" t="s">
        <v>17</v>
      </c>
      <c r="D65" s="58" t="s">
        <v>924</v>
      </c>
    </row>
    <row r="66" spans="2:4" ht="32" x14ac:dyDescent="0.2">
      <c r="B66" s="58" t="s">
        <v>180</v>
      </c>
      <c r="C66" s="58" t="s">
        <v>17</v>
      </c>
      <c r="D66" s="58" t="s">
        <v>924</v>
      </c>
    </row>
    <row r="67" spans="2:4" ht="16" x14ac:dyDescent="0.2">
      <c r="B67" s="58" t="s">
        <v>181</v>
      </c>
      <c r="C67" s="58" t="s">
        <v>241</v>
      </c>
      <c r="D67" s="58" t="s">
        <v>926</v>
      </c>
    </row>
    <row r="68" spans="2:4" ht="16" x14ac:dyDescent="0.2">
      <c r="B68" s="58" t="s">
        <v>187</v>
      </c>
      <c r="C68" s="58" t="s">
        <v>232</v>
      </c>
      <c r="D68" s="58" t="s">
        <v>923</v>
      </c>
    </row>
    <row r="69" spans="2:4" ht="16" x14ac:dyDescent="0.2">
      <c r="B69" s="58" t="s">
        <v>188</v>
      </c>
      <c r="C69" s="58" t="s">
        <v>242</v>
      </c>
      <c r="D69" s="58" t="s">
        <v>926</v>
      </c>
    </row>
    <row r="70" spans="2:4" ht="16" x14ac:dyDescent="0.2">
      <c r="B70" s="58" t="s">
        <v>189</v>
      </c>
      <c r="C70" s="58" t="s">
        <v>926</v>
      </c>
      <c r="D70" s="58" t="s">
        <v>926</v>
      </c>
    </row>
    <row r="71" spans="2:4" ht="16" x14ac:dyDescent="0.2">
      <c r="B71" s="58" t="s">
        <v>197</v>
      </c>
      <c r="C71" s="58" t="s">
        <v>19</v>
      </c>
      <c r="D71" s="58" t="s">
        <v>275</v>
      </c>
    </row>
    <row r="72" spans="2:4" ht="16" x14ac:dyDescent="0.2">
      <c r="B72" s="58" t="s">
        <v>198</v>
      </c>
      <c r="C72" s="58" t="s">
        <v>238</v>
      </c>
      <c r="D72" s="58" t="s">
        <v>921</v>
      </c>
    </row>
    <row r="73" spans="2:4" ht="16" x14ac:dyDescent="0.2">
      <c r="B73" s="58" t="s">
        <v>199</v>
      </c>
      <c r="C73" s="58" t="s">
        <v>227</v>
      </c>
      <c r="D73" s="58" t="s">
        <v>275</v>
      </c>
    </row>
    <row r="74" spans="2:4" ht="16" x14ac:dyDescent="0.2">
      <c r="B74" s="58" t="s">
        <v>205</v>
      </c>
      <c r="C74" s="58" t="s">
        <v>926</v>
      </c>
      <c r="D74" s="58" t="s">
        <v>926</v>
      </c>
    </row>
    <row r="75" spans="2:4" ht="16" x14ac:dyDescent="0.2">
      <c r="B75" s="58" t="s">
        <v>206</v>
      </c>
      <c r="C75" s="58" t="s">
        <v>238</v>
      </c>
      <c r="D75" s="58" t="s">
        <v>921</v>
      </c>
    </row>
    <row r="76" spans="2:4" ht="16" x14ac:dyDescent="0.2">
      <c r="B76" s="58" t="s">
        <v>207</v>
      </c>
      <c r="C76" s="58" t="s">
        <v>232</v>
      </c>
      <c r="D76" s="58" t="s">
        <v>923</v>
      </c>
    </row>
    <row r="77" spans="2:4" ht="16" x14ac:dyDescent="0.2">
      <c r="B77" s="58" t="s">
        <v>208</v>
      </c>
      <c r="C77" s="58" t="s">
        <v>227</v>
      </c>
      <c r="D77" s="58" t="s">
        <v>275</v>
      </c>
    </row>
    <row r="78" spans="2:4" ht="32" x14ac:dyDescent="0.2">
      <c r="B78" s="58" t="s">
        <v>211</v>
      </c>
      <c r="C78" s="58" t="s">
        <v>73</v>
      </c>
      <c r="D78" s="58" t="s">
        <v>924</v>
      </c>
    </row>
    <row r="79" spans="2:4" ht="32" x14ac:dyDescent="0.2">
      <c r="B79" s="58" t="s">
        <v>212</v>
      </c>
      <c r="C79" s="58" t="s">
        <v>236</v>
      </c>
      <c r="D79" s="58" t="s">
        <v>924</v>
      </c>
    </row>
    <row r="80" spans="2:4" ht="16" x14ac:dyDescent="0.2">
      <c r="B80" s="58" t="s">
        <v>213</v>
      </c>
      <c r="C80" s="58" t="s">
        <v>238</v>
      </c>
      <c r="D80" s="58" t="s">
        <v>921</v>
      </c>
    </row>
    <row r="81" spans="2:4" ht="16" x14ac:dyDescent="0.2">
      <c r="B81" s="58" t="s">
        <v>216</v>
      </c>
      <c r="C81" s="58" t="s">
        <v>238</v>
      </c>
      <c r="D81" s="58" t="s">
        <v>921</v>
      </c>
    </row>
    <row r="82" spans="2:4" ht="32" x14ac:dyDescent="0.2">
      <c r="B82" s="58" t="s">
        <v>217</v>
      </c>
      <c r="C82" s="58" t="s">
        <v>16</v>
      </c>
      <c r="D82" s="58" t="s">
        <v>924</v>
      </c>
    </row>
    <row r="83" spans="2:4" ht="16" x14ac:dyDescent="0.2">
      <c r="B83" s="58" t="s">
        <v>4</v>
      </c>
      <c r="C83" s="58" t="s">
        <v>39</v>
      </c>
      <c r="D83" s="58" t="s">
        <v>269</v>
      </c>
    </row>
    <row r="84" spans="2:4" ht="16" x14ac:dyDescent="0.2">
      <c r="B84" s="58" t="s">
        <v>5</v>
      </c>
      <c r="C84" s="58" t="s">
        <v>5</v>
      </c>
      <c r="D84" s="58" t="s">
        <v>269</v>
      </c>
    </row>
    <row r="85" spans="2:4" ht="16" x14ac:dyDescent="0.2">
      <c r="B85" s="58" t="s">
        <v>20</v>
      </c>
      <c r="C85" s="58" t="s">
        <v>40</v>
      </c>
      <c r="D85" s="58" t="s">
        <v>268</v>
      </c>
    </row>
    <row r="86" spans="2:4" ht="16" x14ac:dyDescent="0.2">
      <c r="B86" s="58" t="s">
        <v>7</v>
      </c>
      <c r="C86" s="58" t="s">
        <v>7</v>
      </c>
      <c r="D86" s="58" t="s">
        <v>274</v>
      </c>
    </row>
    <row r="87" spans="2:4" ht="16" x14ac:dyDescent="0.2">
      <c r="B87" s="58" t="s">
        <v>6</v>
      </c>
      <c r="C87" s="58" t="s">
        <v>228</v>
      </c>
      <c r="D87" s="58" t="s">
        <v>275</v>
      </c>
    </row>
    <row r="88" spans="2:4" ht="16" x14ac:dyDescent="0.2">
      <c r="B88" s="58" t="s">
        <v>18</v>
      </c>
      <c r="C88" s="58" t="s">
        <v>925</v>
      </c>
      <c r="D88" s="58" t="s">
        <v>274</v>
      </c>
    </row>
    <row r="89" spans="2:4" ht="16" x14ac:dyDescent="0.2">
      <c r="B89" s="58" t="s">
        <v>60</v>
      </c>
      <c r="C89" s="58" t="s">
        <v>40</v>
      </c>
      <c r="D89" s="58" t="s">
        <v>268</v>
      </c>
    </row>
    <row r="90" spans="2:4" ht="16" x14ac:dyDescent="0.2">
      <c r="B90" s="58" t="s">
        <v>61</v>
      </c>
      <c r="C90" s="58" t="s">
        <v>922</v>
      </c>
      <c r="D90" s="58" t="s">
        <v>922</v>
      </c>
    </row>
    <row r="91" spans="2:4" ht="16" x14ac:dyDescent="0.2">
      <c r="B91" s="58" t="s">
        <v>41</v>
      </c>
      <c r="C91" s="58" t="s">
        <v>229</v>
      </c>
      <c r="D91" s="58" t="s">
        <v>41</v>
      </c>
    </row>
    <row r="92" spans="2:4" ht="16" x14ac:dyDescent="0.2">
      <c r="B92" s="58" t="s">
        <v>66</v>
      </c>
      <c r="C92" s="58" t="s">
        <v>922</v>
      </c>
      <c r="D92" s="58" t="s">
        <v>922</v>
      </c>
    </row>
    <row r="93" spans="2:4" ht="16" x14ac:dyDescent="0.2">
      <c r="B93" s="58" t="s">
        <v>67</v>
      </c>
      <c r="C93" s="58" t="s">
        <v>67</v>
      </c>
      <c r="D93" s="58" t="s">
        <v>274</v>
      </c>
    </row>
    <row r="94" spans="2:4" ht="16" x14ac:dyDescent="0.2">
      <c r="B94" s="58" t="s">
        <v>68</v>
      </c>
      <c r="C94" s="58" t="s">
        <v>238</v>
      </c>
      <c r="D94" s="58" t="s">
        <v>921</v>
      </c>
    </row>
    <row r="95" spans="2:4" ht="16" x14ac:dyDescent="0.2">
      <c r="B95" s="58" t="s">
        <v>69</v>
      </c>
      <c r="C95" s="58" t="s">
        <v>42</v>
      </c>
      <c r="D95" s="58" t="s">
        <v>275</v>
      </c>
    </row>
    <row r="96" spans="2:4" ht="16" x14ac:dyDescent="0.2">
      <c r="B96" s="58" t="s">
        <v>70</v>
      </c>
      <c r="C96" s="58" t="s">
        <v>237</v>
      </c>
      <c r="D96" s="58" t="s">
        <v>272</v>
      </c>
    </row>
    <row r="97" spans="2:4" ht="16" x14ac:dyDescent="0.2">
      <c r="B97" s="58" t="s">
        <v>84</v>
      </c>
      <c r="C97" s="58" t="s">
        <v>229</v>
      </c>
      <c r="D97" s="58" t="s">
        <v>41</v>
      </c>
    </row>
    <row r="98" spans="2:4" ht="16" x14ac:dyDescent="0.2">
      <c r="B98" s="58" t="s">
        <v>91</v>
      </c>
      <c r="C98" s="58" t="s">
        <v>39</v>
      </c>
      <c r="D98" s="58" t="s">
        <v>269</v>
      </c>
    </row>
    <row r="99" spans="2:4" ht="16" x14ac:dyDescent="0.2">
      <c r="B99" s="58" t="s">
        <v>92</v>
      </c>
      <c r="C99" s="58" t="s">
        <v>922</v>
      </c>
      <c r="D99" s="58" t="s">
        <v>922</v>
      </c>
    </row>
    <row r="100" spans="2:4" ht="16" x14ac:dyDescent="0.2">
      <c r="B100" s="58" t="s">
        <v>112</v>
      </c>
      <c r="C100" s="58" t="s">
        <v>40</v>
      </c>
      <c r="D100" s="58" t="s">
        <v>268</v>
      </c>
    </row>
    <row r="101" spans="2:4" ht="16" x14ac:dyDescent="0.2">
      <c r="B101" s="58" t="s">
        <v>113</v>
      </c>
      <c r="C101" s="58" t="s">
        <v>229</v>
      </c>
      <c r="D101" s="58" t="s">
        <v>41</v>
      </c>
    </row>
    <row r="102" spans="2:4" ht="16" x14ac:dyDescent="0.2">
      <c r="B102" s="58" t="s">
        <v>124</v>
      </c>
      <c r="C102" s="58" t="s">
        <v>229</v>
      </c>
      <c r="D102" s="58" t="s">
        <v>41</v>
      </c>
    </row>
    <row r="103" spans="2:4" ht="16" x14ac:dyDescent="0.2">
      <c r="B103" s="58" t="s">
        <v>127</v>
      </c>
      <c r="C103" s="58" t="s">
        <v>5</v>
      </c>
      <c r="D103" s="58" t="s">
        <v>269</v>
      </c>
    </row>
    <row r="104" spans="2:4" ht="16" x14ac:dyDescent="0.2">
      <c r="B104" s="58" t="s">
        <v>133</v>
      </c>
      <c r="C104" s="58" t="s">
        <v>922</v>
      </c>
      <c r="D104" s="58" t="s">
        <v>922</v>
      </c>
    </row>
    <row r="105" spans="2:4" ht="16" x14ac:dyDescent="0.2">
      <c r="B105" s="58" t="s">
        <v>144</v>
      </c>
      <c r="C105" s="58" t="s">
        <v>228</v>
      </c>
      <c r="D105" s="58" t="s">
        <v>275</v>
      </c>
    </row>
    <row r="106" spans="2:4" ht="16" x14ac:dyDescent="0.2">
      <c r="B106" s="58" t="s">
        <v>145</v>
      </c>
      <c r="C106" s="58" t="s">
        <v>232</v>
      </c>
      <c r="D106" s="58" t="s">
        <v>923</v>
      </c>
    </row>
    <row r="107" spans="2:4" ht="16" x14ac:dyDescent="0.2">
      <c r="B107" s="58" t="s">
        <v>146</v>
      </c>
      <c r="C107" s="58" t="s">
        <v>40</v>
      </c>
      <c r="D107" s="58" t="s">
        <v>268</v>
      </c>
    </row>
    <row r="108" spans="2:4" ht="16" x14ac:dyDescent="0.2">
      <c r="B108" s="58" t="s">
        <v>154</v>
      </c>
      <c r="C108" s="58" t="s">
        <v>232</v>
      </c>
      <c r="D108" s="58" t="s">
        <v>923</v>
      </c>
    </row>
    <row r="109" spans="2:4" ht="16" x14ac:dyDescent="0.2">
      <c r="B109" s="58" t="s">
        <v>162</v>
      </c>
      <c r="C109" s="58" t="s">
        <v>925</v>
      </c>
      <c r="D109" s="58" t="s">
        <v>274</v>
      </c>
    </row>
    <row r="110" spans="2:4" ht="16" x14ac:dyDescent="0.2">
      <c r="B110" s="58" t="s">
        <v>165</v>
      </c>
      <c r="C110" s="58" t="s">
        <v>232</v>
      </c>
      <c r="D110" s="58" t="s">
        <v>923</v>
      </c>
    </row>
    <row r="111" spans="2:4" ht="16" x14ac:dyDescent="0.2">
      <c r="B111" s="58" t="s">
        <v>169</v>
      </c>
      <c r="C111" s="58" t="s">
        <v>39</v>
      </c>
      <c r="D111" s="58" t="s">
        <v>269</v>
      </c>
    </row>
    <row r="112" spans="2:4" ht="16" x14ac:dyDescent="0.2">
      <c r="B112" s="58" t="s">
        <v>170</v>
      </c>
      <c r="C112" s="58" t="s">
        <v>925</v>
      </c>
      <c r="D112" s="58" t="s">
        <v>274</v>
      </c>
    </row>
    <row r="113" spans="2:4" ht="16" x14ac:dyDescent="0.2">
      <c r="B113" s="58" t="s">
        <v>171</v>
      </c>
      <c r="C113" s="58" t="s">
        <v>922</v>
      </c>
      <c r="D113" s="58" t="s">
        <v>922</v>
      </c>
    </row>
    <row r="114" spans="2:4" ht="16" x14ac:dyDescent="0.2">
      <c r="B114" s="58" t="s">
        <v>177</v>
      </c>
      <c r="C114" s="58" t="s">
        <v>925</v>
      </c>
      <c r="D114" s="58" t="s">
        <v>274</v>
      </c>
    </row>
    <row r="115" spans="2:4" ht="16" x14ac:dyDescent="0.2">
      <c r="B115" s="58" t="s">
        <v>178</v>
      </c>
      <c r="C115" s="58" t="s">
        <v>42</v>
      </c>
      <c r="D115" s="58" t="s">
        <v>275</v>
      </c>
    </row>
    <row r="116" spans="2:4" ht="16" x14ac:dyDescent="0.2">
      <c r="B116" s="58" t="s">
        <v>182</v>
      </c>
      <c r="C116" s="58" t="s">
        <v>922</v>
      </c>
      <c r="D116" s="58" t="s">
        <v>922</v>
      </c>
    </row>
    <row r="117" spans="2:4" ht="16" x14ac:dyDescent="0.2">
      <c r="B117" s="58" t="s">
        <v>193</v>
      </c>
      <c r="C117" s="58" t="s">
        <v>922</v>
      </c>
      <c r="D117" s="58" t="s">
        <v>922</v>
      </c>
    </row>
    <row r="118" spans="2:4" ht="16" x14ac:dyDescent="0.2">
      <c r="B118" s="58" t="s">
        <v>194</v>
      </c>
      <c r="C118" s="58" t="s">
        <v>173</v>
      </c>
      <c r="D118" s="58" t="s">
        <v>271</v>
      </c>
    </row>
    <row r="119" spans="2:4" ht="16" x14ac:dyDescent="0.2">
      <c r="B119" s="58" t="s">
        <v>195</v>
      </c>
      <c r="C119" s="58" t="s">
        <v>229</v>
      </c>
      <c r="D119" s="58" t="s">
        <v>41</v>
      </c>
    </row>
    <row r="120" spans="2:4" ht="16" x14ac:dyDescent="0.2">
      <c r="B120" s="58" t="s">
        <v>196</v>
      </c>
      <c r="C120" s="58" t="s">
        <v>173</v>
      </c>
      <c r="D120" s="58" t="s">
        <v>271</v>
      </c>
    </row>
    <row r="121" spans="2:4" ht="16" x14ac:dyDescent="0.2">
      <c r="B121" s="58" t="s">
        <v>200</v>
      </c>
      <c r="C121" s="58" t="s">
        <v>232</v>
      </c>
      <c r="D121" s="58" t="s">
        <v>923</v>
      </c>
    </row>
    <row r="122" spans="2:4" ht="16" x14ac:dyDescent="0.2">
      <c r="B122" s="58" t="s">
        <v>209</v>
      </c>
      <c r="C122" s="58" t="s">
        <v>228</v>
      </c>
      <c r="D122" s="58" t="s">
        <v>275</v>
      </c>
    </row>
    <row r="123" spans="2:4" ht="16" x14ac:dyDescent="0.2">
      <c r="B123" s="58" t="s">
        <v>13</v>
      </c>
      <c r="C123" s="58" t="s">
        <v>42</v>
      </c>
      <c r="D123" s="58" t="s">
        <v>275</v>
      </c>
    </row>
    <row r="124" spans="2:4" ht="16" x14ac:dyDescent="0.2">
      <c r="B124" s="58" t="s">
        <v>11</v>
      </c>
      <c r="C124" s="58" t="s">
        <v>230</v>
      </c>
      <c r="D124" s="58" t="s">
        <v>41</v>
      </c>
    </row>
    <row r="125" spans="2:4" ht="16" x14ac:dyDescent="0.2">
      <c r="B125" s="58" t="s">
        <v>7</v>
      </c>
      <c r="C125" s="58" t="s">
        <v>7</v>
      </c>
      <c r="D125" s="58" t="s">
        <v>274</v>
      </c>
    </row>
    <row r="126" spans="2:4" ht="16" x14ac:dyDescent="0.2">
      <c r="B126" s="58" t="s">
        <v>12</v>
      </c>
      <c r="C126" s="58" t="s">
        <v>12</v>
      </c>
      <c r="D126" s="58" t="s">
        <v>268</v>
      </c>
    </row>
    <row r="127" spans="2:4" ht="32" x14ac:dyDescent="0.2">
      <c r="B127" s="58" t="s">
        <v>14</v>
      </c>
      <c r="C127" s="58" t="s">
        <v>231</v>
      </c>
      <c r="D127" s="58" t="s">
        <v>275</v>
      </c>
    </row>
    <row r="128" spans="2:4" ht="16" x14ac:dyDescent="0.2">
      <c r="B128" s="58" t="s">
        <v>62</v>
      </c>
      <c r="C128" s="58" t="s">
        <v>228</v>
      </c>
      <c r="D128" s="58" t="s">
        <v>275</v>
      </c>
    </row>
    <row r="129" spans="2:4" ht="16" x14ac:dyDescent="0.2">
      <c r="B129" s="58" t="s">
        <v>63</v>
      </c>
      <c r="C129" s="58" t="s">
        <v>242</v>
      </c>
      <c r="D129" s="58" t="s">
        <v>926</v>
      </c>
    </row>
    <row r="130" spans="2:4" ht="32" x14ac:dyDescent="0.2">
      <c r="B130" s="58" t="s">
        <v>71</v>
      </c>
      <c r="C130" s="58" t="s">
        <v>231</v>
      </c>
      <c r="D130" s="58" t="s">
        <v>275</v>
      </c>
    </row>
    <row r="131" spans="2:4" ht="16" x14ac:dyDescent="0.2">
      <c r="B131" s="58" t="s">
        <v>72</v>
      </c>
      <c r="C131" s="58" t="s">
        <v>233</v>
      </c>
      <c r="D131" s="58" t="s">
        <v>272</v>
      </c>
    </row>
    <row r="132" spans="2:4" ht="16" x14ac:dyDescent="0.2">
      <c r="B132" s="58" t="s">
        <v>80</v>
      </c>
      <c r="C132" s="58" t="s">
        <v>5</v>
      </c>
      <c r="D132" s="58" t="s">
        <v>269</v>
      </c>
    </row>
    <row r="133" spans="2:4" ht="16" x14ac:dyDescent="0.2">
      <c r="B133" s="58" t="s">
        <v>85</v>
      </c>
      <c r="C133" s="58" t="s">
        <v>227</v>
      </c>
      <c r="D133" s="58" t="s">
        <v>275</v>
      </c>
    </row>
    <row r="134" spans="2:4" ht="16" x14ac:dyDescent="0.2">
      <c r="B134" s="58" t="s">
        <v>86</v>
      </c>
      <c r="C134" s="58" t="s">
        <v>228</v>
      </c>
      <c r="D134" s="58" t="s">
        <v>275</v>
      </c>
    </row>
    <row r="135" spans="2:4" ht="16" x14ac:dyDescent="0.2">
      <c r="B135" s="58" t="s">
        <v>93</v>
      </c>
      <c r="C135" s="58" t="s">
        <v>242</v>
      </c>
      <c r="D135" s="58" t="s">
        <v>926</v>
      </c>
    </row>
    <row r="136" spans="2:4" ht="16" x14ac:dyDescent="0.2">
      <c r="B136" s="58" t="s">
        <v>94</v>
      </c>
      <c r="C136" s="58" t="s">
        <v>173</v>
      </c>
      <c r="D136" s="58" t="s">
        <v>271</v>
      </c>
    </row>
    <row r="137" spans="2:4" ht="32" x14ac:dyDescent="0.2">
      <c r="B137" s="58" t="s">
        <v>103</v>
      </c>
      <c r="C137" s="58" t="s">
        <v>231</v>
      </c>
      <c r="D137" s="58" t="s">
        <v>275</v>
      </c>
    </row>
    <row r="138" spans="2:4" ht="16" x14ac:dyDescent="0.2">
      <c r="B138" s="58" t="s">
        <v>104</v>
      </c>
      <c r="C138" s="58" t="s">
        <v>233</v>
      </c>
      <c r="D138" s="58" t="s">
        <v>272</v>
      </c>
    </row>
    <row r="139" spans="2:4" ht="16" x14ac:dyDescent="0.2">
      <c r="B139" s="58" t="s">
        <v>105</v>
      </c>
      <c r="C139" s="58" t="s">
        <v>234</v>
      </c>
      <c r="D139" s="58" t="s">
        <v>272</v>
      </c>
    </row>
    <row r="140" spans="2:4" ht="16" x14ac:dyDescent="0.2">
      <c r="B140" s="58" t="s">
        <v>114</v>
      </c>
      <c r="C140" s="58" t="s">
        <v>234</v>
      </c>
      <c r="D140" s="58" t="s">
        <v>272</v>
      </c>
    </row>
    <row r="141" spans="2:4" ht="16" x14ac:dyDescent="0.2">
      <c r="B141" s="58" t="s">
        <v>115</v>
      </c>
      <c r="C141" s="58" t="s">
        <v>228</v>
      </c>
      <c r="D141" s="58" t="s">
        <v>275</v>
      </c>
    </row>
    <row r="142" spans="2:4" ht="32" x14ac:dyDescent="0.2">
      <c r="B142" s="58" t="s">
        <v>128</v>
      </c>
      <c r="C142" s="58" t="s">
        <v>17</v>
      </c>
      <c r="D142" s="58" t="s">
        <v>924</v>
      </c>
    </row>
    <row r="143" spans="2:4" ht="16" x14ac:dyDescent="0.2">
      <c r="B143" s="58" t="s">
        <v>129</v>
      </c>
      <c r="C143" s="58" t="s">
        <v>234</v>
      </c>
      <c r="D143" s="58" t="s">
        <v>272</v>
      </c>
    </row>
    <row r="144" spans="2:4" ht="16" x14ac:dyDescent="0.2">
      <c r="B144" s="58" t="s">
        <v>135</v>
      </c>
      <c r="C144" s="58" t="s">
        <v>5</v>
      </c>
      <c r="D144" s="58" t="s">
        <v>269</v>
      </c>
    </row>
    <row r="145" spans="2:4" ht="16" x14ac:dyDescent="0.2">
      <c r="B145" s="58" t="s">
        <v>136</v>
      </c>
      <c r="C145" s="58" t="s">
        <v>234</v>
      </c>
      <c r="D145" s="58" t="s">
        <v>272</v>
      </c>
    </row>
    <row r="146" spans="2:4" ht="32" x14ac:dyDescent="0.2">
      <c r="B146" s="58" t="s">
        <v>137</v>
      </c>
      <c r="C146" s="58" t="s">
        <v>231</v>
      </c>
      <c r="D146" s="58" t="s">
        <v>275</v>
      </c>
    </row>
    <row r="147" spans="2:4" ht="16" x14ac:dyDescent="0.2">
      <c r="B147" s="58" t="s">
        <v>138</v>
      </c>
      <c r="C147" s="58" t="s">
        <v>173</v>
      </c>
      <c r="D147" s="58" t="s">
        <v>271</v>
      </c>
    </row>
    <row r="148" spans="2:4" ht="16" x14ac:dyDescent="0.2">
      <c r="B148" s="58" t="s">
        <v>147</v>
      </c>
      <c r="C148" s="58" t="s">
        <v>228</v>
      </c>
      <c r="D148" s="58" t="s">
        <v>275</v>
      </c>
    </row>
    <row r="149" spans="2:4" ht="16" x14ac:dyDescent="0.2">
      <c r="B149" s="58" t="s">
        <v>155</v>
      </c>
      <c r="C149" s="58" t="s">
        <v>235</v>
      </c>
      <c r="D149" s="58" t="s">
        <v>271</v>
      </c>
    </row>
    <row r="150" spans="2:4" ht="16" x14ac:dyDescent="0.2">
      <c r="B150" s="58" t="s">
        <v>156</v>
      </c>
      <c r="C150" s="58" t="s">
        <v>234</v>
      </c>
      <c r="D150" s="58" t="s">
        <v>272</v>
      </c>
    </row>
    <row r="151" spans="2:4" ht="32" x14ac:dyDescent="0.2">
      <c r="B151" s="58" t="s">
        <v>157</v>
      </c>
      <c r="C151" s="58" t="s">
        <v>231</v>
      </c>
      <c r="D151" s="58" t="s">
        <v>275</v>
      </c>
    </row>
    <row r="152" spans="2:4" ht="16" x14ac:dyDescent="0.2">
      <c r="B152" s="58" t="s">
        <v>163</v>
      </c>
      <c r="C152" s="58" t="s">
        <v>234</v>
      </c>
      <c r="D152" s="58" t="s">
        <v>272</v>
      </c>
    </row>
    <row r="153" spans="2:4" ht="16" x14ac:dyDescent="0.2">
      <c r="B153" s="58" t="s">
        <v>172</v>
      </c>
      <c r="C153" s="58" t="s">
        <v>234</v>
      </c>
      <c r="D153" s="58" t="s">
        <v>272</v>
      </c>
    </row>
    <row r="154" spans="2:4" ht="16" x14ac:dyDescent="0.2">
      <c r="B154" s="58" t="s">
        <v>173</v>
      </c>
      <c r="C154" s="58" t="s">
        <v>173</v>
      </c>
      <c r="D154" s="58" t="s">
        <v>271</v>
      </c>
    </row>
    <row r="155" spans="2:4" ht="16" x14ac:dyDescent="0.2">
      <c r="B155" s="58" t="s">
        <v>179</v>
      </c>
      <c r="C155" s="58" t="s">
        <v>173</v>
      </c>
      <c r="D155" s="58" t="s">
        <v>271</v>
      </c>
    </row>
    <row r="156" spans="2:4" ht="16" x14ac:dyDescent="0.2">
      <c r="B156" s="58" t="s">
        <v>182</v>
      </c>
      <c r="C156" s="58" t="s">
        <v>922</v>
      </c>
      <c r="D156" s="58" t="s">
        <v>922</v>
      </c>
    </row>
    <row r="157" spans="2:4" ht="16" x14ac:dyDescent="0.2">
      <c r="B157" s="58" t="s">
        <v>183</v>
      </c>
      <c r="C157" s="58" t="s">
        <v>242</v>
      </c>
      <c r="D157" s="58" t="s">
        <v>926</v>
      </c>
    </row>
    <row r="158" spans="2:4" ht="16" x14ac:dyDescent="0.2">
      <c r="B158" s="58" t="s">
        <v>184</v>
      </c>
      <c r="C158" s="58" t="s">
        <v>243</v>
      </c>
      <c r="D158" s="58" t="s">
        <v>275</v>
      </c>
    </row>
    <row r="159" spans="2:4" ht="16" x14ac:dyDescent="0.2">
      <c r="B159" s="58" t="s">
        <v>185</v>
      </c>
      <c r="C159" s="58" t="s">
        <v>242</v>
      </c>
      <c r="D159" s="58" t="s">
        <v>926</v>
      </c>
    </row>
    <row r="160" spans="2:4" ht="16" x14ac:dyDescent="0.2">
      <c r="B160" s="58" t="s">
        <v>186</v>
      </c>
      <c r="C160" s="58" t="s">
        <v>234</v>
      </c>
      <c r="D160" s="58" t="s">
        <v>272</v>
      </c>
    </row>
    <row r="161" spans="2:4" ht="16" x14ac:dyDescent="0.2">
      <c r="B161" s="58" t="s">
        <v>201</v>
      </c>
      <c r="C161" s="58" t="s">
        <v>42</v>
      </c>
      <c r="D161" s="58" t="s">
        <v>275</v>
      </c>
    </row>
    <row r="162" spans="2:4" ht="16" x14ac:dyDescent="0.2">
      <c r="B162" s="58" t="s">
        <v>202</v>
      </c>
      <c r="C162" s="58" t="s">
        <v>233</v>
      </c>
      <c r="D162" s="58" t="s">
        <v>272</v>
      </c>
    </row>
    <row r="163" spans="2:4" ht="16" x14ac:dyDescent="0.2">
      <c r="B163" s="58" t="s">
        <v>203</v>
      </c>
      <c r="C163" s="58" t="s">
        <v>242</v>
      </c>
      <c r="D163" s="58" t="s">
        <v>926</v>
      </c>
    </row>
    <row r="164" spans="2:4" ht="16" x14ac:dyDescent="0.2">
      <c r="B164" s="58" t="s">
        <v>204</v>
      </c>
      <c r="C164" s="58" t="s">
        <v>922</v>
      </c>
      <c r="D164" s="58" t="s">
        <v>922</v>
      </c>
    </row>
    <row r="165" spans="2:4" ht="16" x14ac:dyDescent="0.2">
      <c r="B165" s="58" t="s">
        <v>210</v>
      </c>
      <c r="C165" s="58" t="s">
        <v>243</v>
      </c>
      <c r="D165" s="58" t="s">
        <v>275</v>
      </c>
    </row>
    <row r="166" spans="2:4" ht="16" x14ac:dyDescent="0.2">
      <c r="B166" s="58" t="s">
        <v>214</v>
      </c>
      <c r="C166" s="58" t="s">
        <v>234</v>
      </c>
      <c r="D166" s="58" t="s">
        <v>272</v>
      </c>
    </row>
    <row r="167" spans="2:4" ht="16" x14ac:dyDescent="0.2">
      <c r="B167" s="58" t="s">
        <v>215</v>
      </c>
      <c r="C167" s="58" t="s">
        <v>243</v>
      </c>
      <c r="D167" s="58" t="s">
        <v>275</v>
      </c>
    </row>
  </sheetData>
  <conditionalFormatting sqref="C3:C167">
    <cfRule type="cellIs" dxfId="364" priority="1" operator="equal">
      <formula>0</formula>
    </cfRule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C4FE0-236B-4E85-8658-27BF5A52EA84}">
  <sheetPr>
    <tabColor rgb="FF002060"/>
  </sheetPr>
  <dimension ref="L9:R20"/>
  <sheetViews>
    <sheetView showGridLines="0" tabSelected="1" zoomScale="66" workbookViewId="0">
      <selection activeCell="M36" sqref="M36"/>
    </sheetView>
  </sheetViews>
  <sheetFormatPr baseColWidth="10" defaultRowHeight="15" x14ac:dyDescent="0.2"/>
  <cols>
    <col min="12" max="12" width="11.5" style="51"/>
  </cols>
  <sheetData>
    <row r="9" spans="13:18" ht="31" x14ac:dyDescent="0.35">
      <c r="M9" s="198" t="s">
        <v>963</v>
      </c>
      <c r="N9" s="198"/>
      <c r="O9" s="198"/>
      <c r="P9" s="198"/>
      <c r="Q9" s="198"/>
      <c r="R9" s="198"/>
    </row>
    <row r="10" spans="13:18" x14ac:dyDescent="0.2">
      <c r="M10" s="197" t="s">
        <v>964</v>
      </c>
    </row>
    <row r="12" spans="13:18" ht="31" x14ac:dyDescent="0.35">
      <c r="M12" s="199" t="s">
        <v>958</v>
      </c>
      <c r="N12" s="199"/>
      <c r="O12" s="199"/>
      <c r="P12" s="199"/>
      <c r="Q12" s="199"/>
      <c r="R12" s="199"/>
    </row>
    <row r="14" spans="13:18" ht="31" x14ac:dyDescent="0.35">
      <c r="M14" s="199" t="s">
        <v>959</v>
      </c>
      <c r="N14" s="199"/>
      <c r="O14" s="199"/>
      <c r="P14" s="199"/>
      <c r="Q14" s="199"/>
      <c r="R14" s="199"/>
    </row>
    <row r="16" spans="13:18" ht="31" x14ac:dyDescent="0.35">
      <c r="M16" s="199" t="s">
        <v>960</v>
      </c>
      <c r="N16" s="199"/>
      <c r="O16" s="199"/>
      <c r="P16" s="199"/>
      <c r="Q16" s="199"/>
      <c r="R16" s="199"/>
    </row>
    <row r="18" spans="13:18" ht="31" x14ac:dyDescent="0.35">
      <c r="M18" s="199" t="s">
        <v>961</v>
      </c>
      <c r="N18" s="199"/>
      <c r="O18" s="199"/>
      <c r="P18" s="199"/>
      <c r="Q18" s="199"/>
      <c r="R18" s="199"/>
    </row>
    <row r="20" spans="13:18" ht="31" x14ac:dyDescent="0.35">
      <c r="M20" s="199" t="s">
        <v>962</v>
      </c>
      <c r="N20" s="199"/>
      <c r="O20" s="199"/>
      <c r="P20" s="199"/>
      <c r="Q20" s="199"/>
      <c r="R20" s="199"/>
    </row>
  </sheetData>
  <mergeCells count="6">
    <mergeCell ref="M20:R20"/>
    <mergeCell ref="M9:R9"/>
    <mergeCell ref="M12:R12"/>
    <mergeCell ref="M14:R14"/>
    <mergeCell ref="M16:R16"/>
    <mergeCell ref="M18:R18"/>
  </mergeCells>
  <hyperlinks>
    <hyperlink ref="M12:R12" location="'NACIONAL FINAL'!A1" display="Causales: Escala Nacional" xr:uid="{8A17FDE1-9299-461B-A9B7-7DE539D09CEE}"/>
    <hyperlink ref="M14:R14" location="'MACROREGION FINAL'!A1" display="Causales: Escala Macroregional" xr:uid="{A9A94B41-DA0B-494C-8AD9-B7BEF1F70395}"/>
    <hyperlink ref="M16:R16" location="'REGIONAL FINAL'!A1" display="Causales: Escala Regional" xr:uid="{AA19841E-1272-4193-91A7-9B569F3CA674}"/>
    <hyperlink ref="M18:R18" location="'Provincia-Dinámica'!A1" display="Causales: Escala Provincial" xr:uid="{AD454CDE-8E63-4911-8D0B-5B132D22865B}"/>
    <hyperlink ref="M20:R20" location="'DRIVERS FINALES'!A1" display="Drivers Nacionales" xr:uid="{DEDF3B15-2617-4371-A0B0-AB68AC7D77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AE7DD-65BE-4D4C-BF67-FCD2F9783EA9}">
  <sheetPr>
    <tabColor rgb="FF99FF66"/>
  </sheetPr>
  <dimension ref="B1:S5"/>
  <sheetViews>
    <sheetView showGridLines="0" workbookViewId="0"/>
  </sheetViews>
  <sheetFormatPr baseColWidth="10" defaultRowHeight="15" x14ac:dyDescent="0.2"/>
  <cols>
    <col min="19" max="19" width="8.6640625" customWidth="1"/>
  </cols>
  <sheetData>
    <row r="1" spans="2:19" s="51" customFormat="1" x14ac:dyDescent="0.2"/>
    <row r="2" spans="2:19" s="51" customFormat="1" x14ac:dyDescent="0.2">
      <c r="B2" s="200" t="s">
        <v>956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N2" s="200" t="s">
        <v>957</v>
      </c>
      <c r="O2" s="200"/>
      <c r="P2" s="200"/>
      <c r="Q2" s="200"/>
      <c r="R2" s="200"/>
      <c r="S2" s="200"/>
    </row>
    <row r="3" spans="2:19" s="51" customFormat="1" x14ac:dyDescent="0.2"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N3" s="200"/>
      <c r="O3" s="200"/>
      <c r="P3" s="200"/>
      <c r="Q3" s="200"/>
      <c r="R3" s="200"/>
      <c r="S3" s="200"/>
    </row>
    <row r="4" spans="2:19" s="51" customFormat="1" x14ac:dyDescent="0.2"/>
    <row r="5" spans="2:19" s="51" customFormat="1" x14ac:dyDescent="0.2"/>
  </sheetData>
  <mergeCells count="2">
    <mergeCell ref="B2:L3"/>
    <mergeCell ref="N2:S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249977111117893"/>
  </sheetPr>
  <dimension ref="A1:AR252"/>
  <sheetViews>
    <sheetView showGridLines="0" topLeftCell="V1" zoomScaleNormal="100" workbookViewId="0"/>
  </sheetViews>
  <sheetFormatPr baseColWidth="10" defaultRowHeight="15" x14ac:dyDescent="0.2"/>
  <cols>
    <col min="1" max="1" width="18.1640625" hidden="1" customWidth="1"/>
    <col min="2" max="2" width="49.6640625" hidden="1" customWidth="1"/>
    <col min="3" max="3" width="29.6640625" hidden="1" customWidth="1"/>
    <col min="4" max="4" width="11.5" hidden="1" customWidth="1"/>
    <col min="5" max="5" width="16.83203125" hidden="1" customWidth="1"/>
    <col min="6" max="15" width="11.5" hidden="1" customWidth="1"/>
    <col min="16" max="16" width="49.6640625" hidden="1" customWidth="1"/>
    <col min="17" max="17" width="29.6640625" hidden="1" customWidth="1"/>
    <col min="18" max="21" width="11.5" hidden="1" customWidth="1"/>
    <col min="22" max="22" width="2" customWidth="1"/>
    <col min="23" max="23" width="18.6640625" customWidth="1"/>
    <col min="24" max="24" width="46.6640625" bestFit="1" customWidth="1"/>
    <col min="25" max="25" width="24.6640625" bestFit="1" customWidth="1"/>
    <col min="26" max="26" width="19.1640625" bestFit="1" customWidth="1"/>
    <col min="27" max="27" width="13.5" style="187" customWidth="1"/>
    <col min="28" max="28" width="3" customWidth="1"/>
    <col min="29" max="29" width="14.83203125" customWidth="1"/>
    <col min="30" max="30" width="46.6640625" bestFit="1" customWidth="1"/>
    <col min="31" max="31" width="29" bestFit="1" customWidth="1"/>
    <col min="32" max="32" width="30.1640625" bestFit="1" customWidth="1"/>
    <col min="42" max="42" width="33.33203125" bestFit="1" customWidth="1"/>
  </cols>
  <sheetData>
    <row r="1" spans="1:31" s="51" customFormat="1" x14ac:dyDescent="0.2">
      <c r="AA1" s="187"/>
    </row>
    <row r="2" spans="1:31" s="51" customFormat="1" x14ac:dyDescent="0.2">
      <c r="AA2" s="187"/>
    </row>
    <row r="3" spans="1:31" s="51" customFormat="1" x14ac:dyDescent="0.2">
      <c r="W3" s="51" t="s">
        <v>9</v>
      </c>
      <c r="X3" s="51" t="s">
        <v>38</v>
      </c>
      <c r="Y3" s="51" t="s">
        <v>279</v>
      </c>
      <c r="Z3" s="51" t="s">
        <v>880</v>
      </c>
      <c r="AA3" s="187" t="s">
        <v>248</v>
      </c>
    </row>
    <row r="4" spans="1:31" s="51" customFormat="1" x14ac:dyDescent="0.2">
      <c r="W4" s="59" t="str">
        <f>+A14</f>
        <v>Causas Indirectas</v>
      </c>
      <c r="X4" s="59" t="str">
        <f>+B14</f>
        <v>Ausencia de Incentivos Forestales</v>
      </c>
      <c r="Y4" s="189">
        <f>+C14</f>
        <v>0.32257142857142851</v>
      </c>
      <c r="Z4" s="189">
        <f>+E14</f>
        <v>0.57099999999999995</v>
      </c>
      <c r="AA4" s="190" t="str">
        <f>+F14</f>
        <v>Media</v>
      </c>
    </row>
    <row r="5" spans="1:31" s="51" customFormat="1" ht="16" x14ac:dyDescent="0.2">
      <c r="W5" s="59" t="str">
        <f t="shared" ref="W5:W40" si="0">+A15</f>
        <v>Causas Indirectas</v>
      </c>
      <c r="X5" s="59" t="str">
        <f t="shared" ref="X5:X40" si="1">+B15</f>
        <v>Baja Valoración Económica de Bosques</v>
      </c>
      <c r="Y5" s="189">
        <f t="shared" ref="Y5:Y40" si="2">+C15</f>
        <v>0.36075000000000002</v>
      </c>
      <c r="Z5" s="189">
        <f t="shared" ref="Z5:Z40" si="3">+E15</f>
        <v>0.64200000000000002</v>
      </c>
      <c r="AA5" s="190" t="str">
        <f t="shared" ref="AA5:AA40" si="4">+F15</f>
        <v>Alta</v>
      </c>
      <c r="AC5" s="52" t="s">
        <v>248</v>
      </c>
      <c r="AD5" s="188" t="s">
        <v>38</v>
      </c>
      <c r="AE5" s="191" t="s">
        <v>882</v>
      </c>
    </row>
    <row r="6" spans="1:31" s="51" customFormat="1" x14ac:dyDescent="0.2">
      <c r="W6" s="59" t="str">
        <f t="shared" si="0"/>
        <v>Causas Indirectas</v>
      </c>
      <c r="X6" s="59" t="str">
        <f t="shared" si="1"/>
        <v>Crecimiento Poblacional</v>
      </c>
      <c r="Y6" s="189">
        <f t="shared" si="2"/>
        <v>0.18133333333333335</v>
      </c>
      <c r="Z6" s="189">
        <f t="shared" si="3"/>
        <v>0.214</v>
      </c>
      <c r="AA6" s="190" t="str">
        <f t="shared" si="4"/>
        <v>Baja</v>
      </c>
      <c r="AC6" s="51" t="s">
        <v>252</v>
      </c>
      <c r="AD6" s="51" t="s">
        <v>12</v>
      </c>
      <c r="AE6" s="106">
        <v>1</v>
      </c>
    </row>
    <row r="7" spans="1:31" s="51" customFormat="1" x14ac:dyDescent="0.2">
      <c r="W7" s="59" t="str">
        <f t="shared" si="0"/>
        <v>Causas Indirectas</v>
      </c>
      <c r="X7" s="59" t="str">
        <f t="shared" si="1"/>
        <v>Desastres Naturales</v>
      </c>
      <c r="Y7" s="189">
        <f t="shared" si="2"/>
        <v>0.20550000000000002</v>
      </c>
      <c r="Z7" s="189">
        <f t="shared" si="3"/>
        <v>0.28499999999999998</v>
      </c>
      <c r="AA7" s="190" t="str">
        <f t="shared" si="4"/>
        <v>Baja</v>
      </c>
      <c r="AC7"/>
      <c r="AD7" s="51" t="s">
        <v>40</v>
      </c>
      <c r="AE7" s="106">
        <v>0.96399999999999997</v>
      </c>
    </row>
    <row r="8" spans="1:31" s="51" customFormat="1" x14ac:dyDescent="0.2">
      <c r="W8" s="59" t="str">
        <f t="shared" si="0"/>
        <v>Causas Indirectas</v>
      </c>
      <c r="X8" s="59" t="str">
        <f t="shared" si="1"/>
        <v>Dinámica Migratoria</v>
      </c>
      <c r="Y8" s="189">
        <f t="shared" si="2"/>
        <v>0.48247619047619056</v>
      </c>
      <c r="Z8" s="189">
        <f t="shared" si="3"/>
        <v>0.71399999999999997</v>
      </c>
      <c r="AA8" s="190" t="str">
        <f t="shared" si="4"/>
        <v>Alta</v>
      </c>
      <c r="AC8"/>
      <c r="AD8" s="51" t="s">
        <v>952</v>
      </c>
      <c r="AE8" s="106">
        <v>0.94599999999999995</v>
      </c>
    </row>
    <row r="9" spans="1:31" x14ac:dyDescent="0.2">
      <c r="W9" s="59" t="str">
        <f t="shared" si="0"/>
        <v>Causas Indirectas</v>
      </c>
      <c r="X9" s="59" t="str">
        <f t="shared" si="1"/>
        <v>Incumplimiento Legislación Vigente</v>
      </c>
      <c r="Y9" s="189">
        <f t="shared" si="2"/>
        <v>0.23500000000000001</v>
      </c>
      <c r="Z9" s="189">
        <f t="shared" si="3"/>
        <v>0.42799999999999999</v>
      </c>
      <c r="AA9" s="190" t="str">
        <f t="shared" si="4"/>
        <v>Media</v>
      </c>
      <c r="AD9" s="51" t="s">
        <v>42</v>
      </c>
      <c r="AE9" s="106">
        <v>0.9365</v>
      </c>
    </row>
    <row r="10" spans="1:31" x14ac:dyDescent="0.2">
      <c r="W10" s="59" t="str">
        <f t="shared" si="0"/>
        <v>Causas Indirectas</v>
      </c>
      <c r="X10" s="59" t="str">
        <f t="shared" si="1"/>
        <v>Informalidad Mercado Leña/Carbón</v>
      </c>
      <c r="Y10" s="189">
        <f t="shared" si="2"/>
        <v>0.53520689655172415</v>
      </c>
      <c r="Z10" s="189">
        <f t="shared" si="3"/>
        <v>0.78500000000000003</v>
      </c>
      <c r="AA10" s="190" t="str">
        <f t="shared" si="4"/>
        <v>Alta</v>
      </c>
      <c r="AD10" s="51" t="s">
        <v>228</v>
      </c>
      <c r="AE10" s="106">
        <v>0.88800000000000001</v>
      </c>
    </row>
    <row r="11" spans="1:31" s="51" customFormat="1" x14ac:dyDescent="0.2">
      <c r="W11" s="59" t="str">
        <f t="shared" si="0"/>
        <v>Causas Indirectas</v>
      </c>
      <c r="X11" s="59" t="str">
        <f t="shared" si="1"/>
        <v>Insumos Energéticos (Biomasa)</v>
      </c>
      <c r="Y11" s="189">
        <f t="shared" si="2"/>
        <v>7.7500000000000013E-2</v>
      </c>
      <c r="Z11" s="189">
        <f t="shared" si="3"/>
        <v>0</v>
      </c>
      <c r="AA11" s="190" t="str">
        <f t="shared" si="4"/>
        <v>Muy Baja</v>
      </c>
      <c r="AC11"/>
      <c r="AD11" s="51" t="s">
        <v>951</v>
      </c>
      <c r="AE11" s="106">
        <v>0.87450000000000006</v>
      </c>
    </row>
    <row r="12" spans="1:31" s="51" customFormat="1" x14ac:dyDescent="0.2">
      <c r="W12" s="59" t="str">
        <f t="shared" si="0"/>
        <v>Causas Indirectas</v>
      </c>
      <c r="X12" s="59" t="str">
        <f t="shared" si="1"/>
        <v>Otras Causas Misceláneas</v>
      </c>
      <c r="Y12" s="189">
        <f t="shared" si="2"/>
        <v>0.13800000000000001</v>
      </c>
      <c r="Z12" s="189">
        <f t="shared" si="3"/>
        <v>0.14199999999999999</v>
      </c>
      <c r="AA12" s="190" t="str">
        <f t="shared" si="4"/>
        <v>Muy Baja</v>
      </c>
      <c r="AC12"/>
      <c r="AD12" s="51" t="s">
        <v>39</v>
      </c>
      <c r="AE12" s="106">
        <v>0.85699999999999998</v>
      </c>
    </row>
    <row r="13" spans="1:31" x14ac:dyDescent="0.2">
      <c r="A13" s="52" t="s">
        <v>9</v>
      </c>
      <c r="B13" s="52" t="s">
        <v>38</v>
      </c>
      <c r="C13" t="s">
        <v>279</v>
      </c>
      <c r="E13" s="74" t="s">
        <v>880</v>
      </c>
      <c r="F13" s="74" t="s">
        <v>248</v>
      </c>
      <c r="L13" s="51" t="s">
        <v>248</v>
      </c>
      <c r="M13" s="51" t="s">
        <v>246</v>
      </c>
      <c r="N13" s="51" t="s">
        <v>260</v>
      </c>
      <c r="P13" s="52" t="s">
        <v>38</v>
      </c>
      <c r="Q13" t="s">
        <v>279</v>
      </c>
      <c r="S13" s="73" t="s">
        <v>879</v>
      </c>
      <c r="T13" s="73" t="s">
        <v>248</v>
      </c>
      <c r="W13" s="59" t="str">
        <f t="shared" si="0"/>
        <v>Causas Indirectas</v>
      </c>
      <c r="X13" s="59" t="str">
        <f t="shared" si="1"/>
        <v>Pobreza -Desempleo</v>
      </c>
      <c r="Y13" s="189">
        <f t="shared" si="2"/>
        <v>0.32052000000000008</v>
      </c>
      <c r="Z13" s="189">
        <f t="shared" si="3"/>
        <v>0.5</v>
      </c>
      <c r="AA13" s="190" t="str">
        <f t="shared" si="4"/>
        <v>Media</v>
      </c>
      <c r="AD13" s="51" t="s">
        <v>926</v>
      </c>
      <c r="AE13" s="106">
        <v>0.85699999999999998</v>
      </c>
    </row>
    <row r="14" spans="1:31" x14ac:dyDescent="0.2">
      <c r="A14" s="51" t="s">
        <v>15</v>
      </c>
      <c r="B14" s="51" t="s">
        <v>227</v>
      </c>
      <c r="C14" s="106">
        <v>0.32257142857142851</v>
      </c>
      <c r="E14" s="107">
        <f>+_xlfn.PERCENTRANK.INC($C$14:$C$28,C14,3)</f>
        <v>0.57099999999999995</v>
      </c>
      <c r="F14" s="29" t="str">
        <f>+IF(E14&lt;=$N$18,$L$18,IF(E14&lt;=$N$17,$L$17,IF(E14&lt;=$N$16,$L$16,IF(E14&lt;=$N$15,$L$15,$L$14))))</f>
        <v>Media</v>
      </c>
      <c r="L14" s="51" t="s">
        <v>252</v>
      </c>
      <c r="M14" s="51">
        <v>0.8</v>
      </c>
      <c r="N14" s="51">
        <v>1</v>
      </c>
      <c r="P14" s="51" t="s">
        <v>39</v>
      </c>
      <c r="Q14" s="54">
        <v>0.71550000000000025</v>
      </c>
      <c r="S14" s="72">
        <f>+_xlfn.PERCENTRANK.INC($Q$14:$Q$42,Q14,3)</f>
        <v>0.85699999999999998</v>
      </c>
      <c r="T14" s="71" t="str">
        <f>+IF(S14&lt;=$N$18,$L$18,IF(S14&lt;=$N$17,$L$17,IF(S14&lt;=$N$16,$L$16,IF(S14&lt;=$N$15,$L$15,$L$14))))</f>
        <v>Muy Alta</v>
      </c>
      <c r="W14" s="59" t="str">
        <f t="shared" si="0"/>
        <v>Causas Indirectas</v>
      </c>
      <c r="X14" s="59" t="str">
        <f t="shared" si="1"/>
        <v>Tenencia de la Tierra</v>
      </c>
      <c r="Y14" s="189">
        <f t="shared" si="2"/>
        <v>0.20824999999999999</v>
      </c>
      <c r="Z14" s="189">
        <f t="shared" si="3"/>
        <v>0.35699999999999998</v>
      </c>
      <c r="AA14" s="190" t="str">
        <f t="shared" si="4"/>
        <v>Baja</v>
      </c>
      <c r="AD14" s="51" t="s">
        <v>231</v>
      </c>
      <c r="AE14" s="106">
        <v>0.81799999999999995</v>
      </c>
    </row>
    <row r="15" spans="1:31" x14ac:dyDescent="0.2">
      <c r="A15" s="51" t="s">
        <v>15</v>
      </c>
      <c r="B15" s="51" t="s">
        <v>241</v>
      </c>
      <c r="C15" s="106">
        <v>0.36075000000000002</v>
      </c>
      <c r="E15" s="107">
        <f t="shared" ref="E15:E28" si="5">+_xlfn.PERCENTRANK.INC($C$14:$C$28,C15,3)</f>
        <v>0.64200000000000002</v>
      </c>
      <c r="F15" s="29" t="str">
        <f t="shared" ref="F15:F27" si="6">+IF(E15&lt;=$N$18,$L$18,IF(E15&lt;=$N$17,$L$17,IF(E15&lt;=$N$16,$L$16,IF(E15&lt;=$N$15,$L$15,$L$14))))</f>
        <v>Alta</v>
      </c>
      <c r="L15" s="51" t="s">
        <v>253</v>
      </c>
      <c r="M15" s="51">
        <v>0.6</v>
      </c>
      <c r="N15" s="51">
        <v>0.8</v>
      </c>
      <c r="P15" s="51" t="s">
        <v>5</v>
      </c>
      <c r="Q15" s="54">
        <v>0.49648648648648652</v>
      </c>
      <c r="S15" s="72">
        <f t="shared" ref="S15:S42" si="7">+_xlfn.PERCENTRANK.INC($Q$14:$Q$42,Q15,3)</f>
        <v>0.64200000000000002</v>
      </c>
      <c r="T15" s="71" t="str">
        <f t="shared" ref="T15:T42" si="8">+IF(S15&lt;=$N$18,$L$18,IF(S15&lt;=$N$17,$L$17,IF(S15&lt;=$N$16,$L$16,IF(S15&lt;=$N$15,$L$15,$L$14))))</f>
        <v>Alta</v>
      </c>
      <c r="W15" s="59" t="str">
        <f t="shared" si="0"/>
        <v>Causas Indirectas</v>
      </c>
      <c r="X15" s="59" t="str">
        <f t="shared" si="1"/>
        <v>Turismo: Expansión del área turística</v>
      </c>
      <c r="Y15" s="189">
        <f t="shared" si="2"/>
        <v>0.13003333333333333</v>
      </c>
      <c r="Z15" s="189">
        <f t="shared" si="3"/>
        <v>7.0999999999999994E-2</v>
      </c>
      <c r="AA15" s="190" t="str">
        <f t="shared" si="4"/>
        <v>Muy Baja</v>
      </c>
      <c r="AC15" s="51" t="s">
        <v>253</v>
      </c>
      <c r="AD15" s="51" t="s">
        <v>228</v>
      </c>
      <c r="AE15" s="106">
        <v>0.78500000000000003</v>
      </c>
    </row>
    <row r="16" spans="1:31" x14ac:dyDescent="0.2">
      <c r="A16" s="51" t="s">
        <v>15</v>
      </c>
      <c r="B16" s="51" t="s">
        <v>67</v>
      </c>
      <c r="C16" s="106">
        <v>0.18133333333333335</v>
      </c>
      <c r="E16" s="107">
        <f t="shared" si="5"/>
        <v>0.214</v>
      </c>
      <c r="F16" s="29" t="str">
        <f t="shared" si="6"/>
        <v>Baja</v>
      </c>
      <c r="L16" s="51" t="s">
        <v>254</v>
      </c>
      <c r="M16" s="51">
        <v>0.4</v>
      </c>
      <c r="N16" s="51">
        <v>0.6</v>
      </c>
      <c r="P16" s="51" t="s">
        <v>227</v>
      </c>
      <c r="Q16" s="54">
        <v>0.32257142857142851</v>
      </c>
      <c r="S16" s="72">
        <f t="shared" si="7"/>
        <v>0.53500000000000003</v>
      </c>
      <c r="T16" s="71" t="str">
        <f t="shared" si="8"/>
        <v>Media</v>
      </c>
      <c r="W16" s="59" t="str">
        <f t="shared" si="0"/>
        <v>Causas Indirectas</v>
      </c>
      <c r="X16" s="59" t="str">
        <f t="shared" si="1"/>
        <v>Débil Educación Ambiental</v>
      </c>
      <c r="Y16" s="189">
        <f t="shared" si="2"/>
        <v>0.57182352941176473</v>
      </c>
      <c r="Z16" s="189">
        <f t="shared" si="3"/>
        <v>0.85699999999999998</v>
      </c>
      <c r="AA16" s="190" t="str">
        <f t="shared" si="4"/>
        <v>Muy Alta</v>
      </c>
      <c r="AD16" s="51" t="s">
        <v>39</v>
      </c>
      <c r="AE16" s="106">
        <v>0.77700000000000002</v>
      </c>
    </row>
    <row r="17" spans="1:31" x14ac:dyDescent="0.2">
      <c r="A17" s="51" t="s">
        <v>15</v>
      </c>
      <c r="B17" s="51" t="s">
        <v>173</v>
      </c>
      <c r="C17" s="106">
        <v>0.20550000000000002</v>
      </c>
      <c r="E17" s="107">
        <f t="shared" si="5"/>
        <v>0.28499999999999998</v>
      </c>
      <c r="F17" s="29" t="str">
        <f t="shared" si="6"/>
        <v>Baja</v>
      </c>
      <c r="L17" s="51" t="s">
        <v>255</v>
      </c>
      <c r="M17" s="51">
        <v>0.2</v>
      </c>
      <c r="N17" s="51">
        <v>0.4</v>
      </c>
      <c r="P17" s="51" t="s">
        <v>241</v>
      </c>
      <c r="Q17" s="54">
        <v>0.36075000000000002</v>
      </c>
      <c r="S17" s="72">
        <f t="shared" si="7"/>
        <v>0.57099999999999995</v>
      </c>
      <c r="T17" s="71" t="str">
        <f t="shared" si="8"/>
        <v>Media</v>
      </c>
      <c r="W17" s="59" t="str">
        <f t="shared" si="0"/>
        <v>Causas Indirectas</v>
      </c>
      <c r="X17" s="59" t="str">
        <f t="shared" si="1"/>
        <v>Debilidad en la Institucionalidad Forestal</v>
      </c>
      <c r="Y17" s="189">
        <f t="shared" si="2"/>
        <v>0.66897297297297287</v>
      </c>
      <c r="Z17" s="189">
        <f t="shared" si="3"/>
        <v>0.92800000000000005</v>
      </c>
      <c r="AA17" s="190" t="str">
        <f t="shared" si="4"/>
        <v>Muy Alta</v>
      </c>
      <c r="AD17" s="51" t="s">
        <v>231</v>
      </c>
      <c r="AE17" s="106">
        <v>0.75</v>
      </c>
    </row>
    <row r="18" spans="1:31" x14ac:dyDescent="0.2">
      <c r="A18" s="51" t="s">
        <v>15</v>
      </c>
      <c r="B18" s="51" t="s">
        <v>232</v>
      </c>
      <c r="C18" s="106">
        <v>0.48247619047619056</v>
      </c>
      <c r="E18" s="107">
        <f t="shared" si="5"/>
        <v>0.71399999999999997</v>
      </c>
      <c r="F18" s="29" t="str">
        <f t="shared" si="6"/>
        <v>Alta</v>
      </c>
      <c r="L18" s="51" t="s">
        <v>256</v>
      </c>
      <c r="M18" s="51">
        <v>0</v>
      </c>
      <c r="N18" s="51">
        <v>0.2</v>
      </c>
      <c r="P18" s="51" t="s">
        <v>67</v>
      </c>
      <c r="Q18" s="54">
        <v>0.18133333333333335</v>
      </c>
      <c r="S18" s="72">
        <f t="shared" si="7"/>
        <v>0.25</v>
      </c>
      <c r="T18" s="71" t="str">
        <f t="shared" si="8"/>
        <v>Baja</v>
      </c>
      <c r="W18" s="59" t="str">
        <f t="shared" si="0"/>
        <v>Causas Indirectas</v>
      </c>
      <c r="X18" s="59" t="str">
        <f t="shared" si="1"/>
        <v>Debilidad en las Políticas Públicas</v>
      </c>
      <c r="Y18" s="189">
        <f t="shared" si="2"/>
        <v>0.78739999999999977</v>
      </c>
      <c r="Z18" s="189">
        <f t="shared" si="3"/>
        <v>1</v>
      </c>
      <c r="AA18" s="190" t="str">
        <f t="shared" si="4"/>
        <v>Muy Alta</v>
      </c>
      <c r="AD18" s="51" t="s">
        <v>19</v>
      </c>
      <c r="AE18" s="106">
        <v>0.73150000000000004</v>
      </c>
    </row>
    <row r="19" spans="1:31" x14ac:dyDescent="0.2">
      <c r="A19" s="51" t="s">
        <v>15</v>
      </c>
      <c r="B19" s="51" t="s">
        <v>236</v>
      </c>
      <c r="C19" s="106">
        <v>0.23500000000000001</v>
      </c>
      <c r="E19" s="107">
        <f t="shared" si="5"/>
        <v>0.42799999999999999</v>
      </c>
      <c r="F19" s="29" t="str">
        <f t="shared" si="6"/>
        <v>Media</v>
      </c>
      <c r="P19" s="51" t="s">
        <v>173</v>
      </c>
      <c r="Q19" s="54">
        <v>0.13913333333333336</v>
      </c>
      <c r="S19" s="72">
        <f t="shared" si="7"/>
        <v>0.214</v>
      </c>
      <c r="T19" s="71" t="str">
        <f t="shared" si="8"/>
        <v>Baja</v>
      </c>
      <c r="W19" s="59" t="str">
        <f t="shared" si="0"/>
        <v>Deforestación</v>
      </c>
      <c r="X19" s="59" t="str">
        <f t="shared" si="1"/>
        <v>Agricultura Comercial</v>
      </c>
      <c r="Y19" s="189">
        <f t="shared" si="2"/>
        <v>0.71550000000000025</v>
      </c>
      <c r="Z19" s="189">
        <f t="shared" si="3"/>
        <v>0.77700000000000002</v>
      </c>
      <c r="AA19" s="190" t="str">
        <f t="shared" si="4"/>
        <v>Alta</v>
      </c>
      <c r="AD19" s="51" t="s">
        <v>230</v>
      </c>
      <c r="AE19" s="106">
        <v>0.72699999999999998</v>
      </c>
    </row>
    <row r="20" spans="1:31" x14ac:dyDescent="0.2">
      <c r="A20" s="51" t="s">
        <v>15</v>
      </c>
      <c r="B20" s="51" t="s">
        <v>19</v>
      </c>
      <c r="C20" s="106">
        <v>0.53520689655172415</v>
      </c>
      <c r="E20" s="107">
        <f t="shared" si="5"/>
        <v>0.78500000000000003</v>
      </c>
      <c r="F20" s="29" t="str">
        <f t="shared" si="6"/>
        <v>Alta</v>
      </c>
      <c r="P20" s="51" t="s">
        <v>232</v>
      </c>
      <c r="Q20" s="54">
        <v>0.48247619047619056</v>
      </c>
      <c r="S20" s="72">
        <f t="shared" si="7"/>
        <v>0.60699999999999998</v>
      </c>
      <c r="T20" s="71" t="str">
        <f t="shared" si="8"/>
        <v>Alta</v>
      </c>
      <c r="W20" s="59" t="str">
        <f t="shared" si="0"/>
        <v>Deforestación</v>
      </c>
      <c r="X20" s="59" t="str">
        <f t="shared" si="1"/>
        <v>Agricultura migratoria/subsistencia</v>
      </c>
      <c r="Y20" s="189">
        <f t="shared" si="2"/>
        <v>0.49648648648648652</v>
      </c>
      <c r="Z20" s="189">
        <f t="shared" si="3"/>
        <v>0.66600000000000004</v>
      </c>
      <c r="AA20" s="190" t="str">
        <f t="shared" si="4"/>
        <v>Alta</v>
      </c>
      <c r="AD20" s="51" t="s">
        <v>926</v>
      </c>
      <c r="AE20" s="106">
        <v>0.71399999999999997</v>
      </c>
    </row>
    <row r="21" spans="1:31" x14ac:dyDescent="0.2">
      <c r="A21" s="51" t="s">
        <v>15</v>
      </c>
      <c r="B21" s="51" t="s">
        <v>237</v>
      </c>
      <c r="C21" s="106">
        <v>7.7500000000000013E-2</v>
      </c>
      <c r="E21" s="107">
        <f t="shared" si="5"/>
        <v>0</v>
      </c>
      <c r="F21" s="29" t="str">
        <f t="shared" si="6"/>
        <v>Muy Baja</v>
      </c>
      <c r="P21" s="51" t="s">
        <v>42</v>
      </c>
      <c r="Q21" s="54">
        <v>0.8270645161290322</v>
      </c>
      <c r="S21" s="72">
        <f t="shared" si="7"/>
        <v>0.96399999999999997</v>
      </c>
      <c r="T21" s="71" t="str">
        <f t="shared" si="8"/>
        <v>Muy Alta</v>
      </c>
      <c r="W21" s="59" t="str">
        <f t="shared" si="0"/>
        <v>Deforestación</v>
      </c>
      <c r="X21" s="59" t="str">
        <f t="shared" si="1"/>
        <v>Desastres Naturales</v>
      </c>
      <c r="Y21" s="189">
        <f t="shared" si="2"/>
        <v>5.4999999999999997E-3</v>
      </c>
      <c r="Z21" s="189">
        <f t="shared" si="3"/>
        <v>0</v>
      </c>
      <c r="AA21" s="190" t="str">
        <f t="shared" si="4"/>
        <v>Muy Baja</v>
      </c>
      <c r="AD21" s="51" t="s">
        <v>232</v>
      </c>
      <c r="AE21" s="106">
        <v>0.66049999999999998</v>
      </c>
    </row>
    <row r="22" spans="1:31" x14ac:dyDescent="0.2">
      <c r="A22" s="51" t="s">
        <v>15</v>
      </c>
      <c r="B22" s="51" t="s">
        <v>242</v>
      </c>
      <c r="C22" s="106">
        <v>0.13800000000000001</v>
      </c>
      <c r="E22" s="107">
        <f t="shared" si="5"/>
        <v>0.14199999999999999</v>
      </c>
      <c r="F22" s="29" t="str">
        <f t="shared" si="6"/>
        <v>Muy Baja</v>
      </c>
      <c r="P22" s="51" t="s">
        <v>243</v>
      </c>
      <c r="Q22" s="54">
        <v>0.22700000000000001</v>
      </c>
      <c r="S22" s="72">
        <f t="shared" si="7"/>
        <v>0.32100000000000001</v>
      </c>
      <c r="T22" s="71" t="str">
        <f t="shared" si="8"/>
        <v>Baja</v>
      </c>
      <c r="W22" s="59" t="str">
        <f t="shared" si="0"/>
        <v>Deforestación</v>
      </c>
      <c r="X22" s="59" t="str">
        <f t="shared" si="1"/>
        <v>Extracción de Madera Leña/Carbón</v>
      </c>
      <c r="Y22" s="189">
        <f t="shared" si="2"/>
        <v>0.11899999999999999</v>
      </c>
      <c r="Z22" s="189">
        <f t="shared" si="3"/>
        <v>0.44400000000000001</v>
      </c>
      <c r="AA22" s="190" t="str">
        <f t="shared" si="4"/>
        <v>Media</v>
      </c>
      <c r="AD22" s="51" t="s">
        <v>5</v>
      </c>
      <c r="AE22" s="106">
        <v>0.65400000000000003</v>
      </c>
    </row>
    <row r="23" spans="1:31" x14ac:dyDescent="0.2">
      <c r="A23" s="51" t="s">
        <v>15</v>
      </c>
      <c r="B23" s="51" t="s">
        <v>238</v>
      </c>
      <c r="C23" s="106">
        <v>0.32052000000000008</v>
      </c>
      <c r="E23" s="107">
        <f t="shared" si="5"/>
        <v>0.5</v>
      </c>
      <c r="F23" s="29" t="str">
        <f t="shared" si="6"/>
        <v>Media</v>
      </c>
      <c r="P23" s="51" t="s">
        <v>40</v>
      </c>
      <c r="Q23" s="54">
        <v>0.79992857142857143</v>
      </c>
      <c r="S23" s="72">
        <f t="shared" si="7"/>
        <v>0.92800000000000005</v>
      </c>
      <c r="T23" s="71" t="str">
        <f t="shared" si="8"/>
        <v>Muy Alta</v>
      </c>
      <c r="W23" s="59" t="str">
        <f t="shared" si="0"/>
        <v>Deforestación</v>
      </c>
      <c r="X23" s="59" t="str">
        <f t="shared" si="1"/>
        <v>Ganadería Comercial</v>
      </c>
      <c r="Y23" s="189">
        <f t="shared" si="2"/>
        <v>0.79992857142857143</v>
      </c>
      <c r="Z23" s="189">
        <f t="shared" si="3"/>
        <v>1</v>
      </c>
      <c r="AA23" s="190" t="str">
        <f t="shared" si="4"/>
        <v>Muy Alta</v>
      </c>
      <c r="AD23" s="51" t="s">
        <v>241</v>
      </c>
      <c r="AE23" s="106">
        <v>0.64200000000000002</v>
      </c>
    </row>
    <row r="24" spans="1:31" x14ac:dyDescent="0.2">
      <c r="A24" s="51" t="s">
        <v>15</v>
      </c>
      <c r="B24" s="51" t="s">
        <v>73</v>
      </c>
      <c r="C24" s="106">
        <v>0.20824999999999999</v>
      </c>
      <c r="E24" s="107">
        <f t="shared" si="5"/>
        <v>0.35699999999999998</v>
      </c>
      <c r="F24" s="29" t="str">
        <f t="shared" si="6"/>
        <v>Baja</v>
      </c>
      <c r="P24" s="51" t="s">
        <v>229</v>
      </c>
      <c r="Q24" s="54">
        <v>0.10083333333333332</v>
      </c>
      <c r="S24" s="72">
        <f t="shared" si="7"/>
        <v>0.14199999999999999</v>
      </c>
      <c r="T24" s="71" t="str">
        <f t="shared" si="8"/>
        <v>Muy Baja</v>
      </c>
      <c r="W24" s="59" t="str">
        <f t="shared" si="0"/>
        <v>Deforestación</v>
      </c>
      <c r="X24" s="59" t="str">
        <f t="shared" si="1"/>
        <v>Incendios Alta Intensidad</v>
      </c>
      <c r="Y24" s="189">
        <f t="shared" si="2"/>
        <v>0.10083333333333332</v>
      </c>
      <c r="Z24" s="189">
        <f t="shared" si="3"/>
        <v>0.33300000000000002</v>
      </c>
      <c r="AA24" s="190" t="str">
        <f t="shared" si="4"/>
        <v>Baja</v>
      </c>
      <c r="AD24" s="51" t="s">
        <v>234</v>
      </c>
      <c r="AE24" s="106">
        <v>0.63600000000000001</v>
      </c>
    </row>
    <row r="25" spans="1:31" x14ac:dyDescent="0.2">
      <c r="A25" s="51" t="s">
        <v>15</v>
      </c>
      <c r="B25" s="51" t="s">
        <v>925</v>
      </c>
      <c r="C25" s="106">
        <v>0.13003333333333333</v>
      </c>
      <c r="E25" s="107">
        <f t="shared" si="5"/>
        <v>7.0999999999999994E-2</v>
      </c>
      <c r="F25" s="29" t="str">
        <f t="shared" si="6"/>
        <v>Muy Baja</v>
      </c>
      <c r="P25" s="51" t="s">
        <v>230</v>
      </c>
      <c r="Q25" s="54">
        <v>0.27199999999999996</v>
      </c>
      <c r="S25" s="72">
        <f t="shared" si="7"/>
        <v>0.42799999999999999</v>
      </c>
      <c r="T25" s="71" t="str">
        <f t="shared" si="8"/>
        <v>Media</v>
      </c>
      <c r="W25" s="59" t="str">
        <f t="shared" si="0"/>
        <v>Deforestación</v>
      </c>
      <c r="X25" s="59" t="str">
        <f t="shared" si="1"/>
        <v>Infraestructura</v>
      </c>
      <c r="Y25" s="189">
        <f t="shared" si="2"/>
        <v>7.3923076923076952E-2</v>
      </c>
      <c r="Z25" s="189">
        <f t="shared" si="3"/>
        <v>0.111</v>
      </c>
      <c r="AA25" s="190" t="str">
        <f t="shared" si="4"/>
        <v>Muy Baja</v>
      </c>
      <c r="AC25" s="51" t="s">
        <v>254</v>
      </c>
      <c r="AD25" s="51" t="s">
        <v>241</v>
      </c>
      <c r="AE25" s="106">
        <v>0.57099999999999995</v>
      </c>
    </row>
    <row r="26" spans="1:31" x14ac:dyDescent="0.2">
      <c r="A26" s="51" t="s">
        <v>15</v>
      </c>
      <c r="B26" s="51" t="s">
        <v>926</v>
      </c>
      <c r="C26" s="106">
        <v>0.57182352941176473</v>
      </c>
      <c r="E26" s="107">
        <f t="shared" si="5"/>
        <v>0.85699999999999998</v>
      </c>
      <c r="F26" s="29" t="str">
        <f t="shared" si="6"/>
        <v>Muy Alta</v>
      </c>
      <c r="P26" s="51" t="s">
        <v>236</v>
      </c>
      <c r="Q26" s="54">
        <v>0.23500000000000001</v>
      </c>
      <c r="S26" s="72">
        <f t="shared" si="7"/>
        <v>0.35699999999999998</v>
      </c>
      <c r="T26" s="71" t="str">
        <f t="shared" si="8"/>
        <v>Baja</v>
      </c>
      <c r="W26" s="59" t="str">
        <f t="shared" si="0"/>
        <v>Deforestación</v>
      </c>
      <c r="X26" s="59" t="str">
        <f t="shared" si="1"/>
        <v>Insumos Energéticos (Biomasa)</v>
      </c>
      <c r="Y26" s="189">
        <f t="shared" si="2"/>
        <v>0.08</v>
      </c>
      <c r="Z26" s="189">
        <f t="shared" si="3"/>
        <v>0.222</v>
      </c>
      <c r="AA26" s="190" t="str">
        <f t="shared" si="4"/>
        <v>Baja</v>
      </c>
      <c r="AD26" s="51" t="s">
        <v>227</v>
      </c>
      <c r="AE26" s="106">
        <v>0.55299999999999994</v>
      </c>
    </row>
    <row r="27" spans="1:31" x14ac:dyDescent="0.2">
      <c r="A27" s="51" t="s">
        <v>15</v>
      </c>
      <c r="B27" s="51" t="s">
        <v>951</v>
      </c>
      <c r="C27" s="106">
        <v>0.66897297297297287</v>
      </c>
      <c r="E27" s="107">
        <f t="shared" si="5"/>
        <v>0.92800000000000005</v>
      </c>
      <c r="F27" s="29" t="str">
        <f t="shared" si="6"/>
        <v>Muy Alta</v>
      </c>
      <c r="P27" s="51" t="s">
        <v>19</v>
      </c>
      <c r="Q27" s="54">
        <v>0.53520689655172415</v>
      </c>
      <c r="S27" s="72">
        <f t="shared" si="7"/>
        <v>0.67800000000000005</v>
      </c>
      <c r="T27" s="71" t="str">
        <f t="shared" si="8"/>
        <v>Alta</v>
      </c>
      <c r="W27" s="59" t="str">
        <f t="shared" si="0"/>
        <v>Deforestación</v>
      </c>
      <c r="X27" s="59" t="str">
        <f t="shared" si="1"/>
        <v xml:space="preserve">Tala Ilegal de Bosque Natural </v>
      </c>
      <c r="Y27" s="189">
        <f t="shared" si="2"/>
        <v>0.72113333333333351</v>
      </c>
      <c r="Z27" s="189">
        <f t="shared" si="3"/>
        <v>0.88800000000000001</v>
      </c>
      <c r="AA27" s="190" t="str">
        <f t="shared" si="4"/>
        <v>Muy Alta</v>
      </c>
      <c r="AD27" s="51" t="s">
        <v>243</v>
      </c>
      <c r="AE27" s="106">
        <v>0.54500000000000004</v>
      </c>
    </row>
    <row r="28" spans="1:31" x14ac:dyDescent="0.2">
      <c r="A28" s="51" t="s">
        <v>15</v>
      </c>
      <c r="B28" s="51" t="s">
        <v>952</v>
      </c>
      <c r="C28" s="106">
        <v>0.78739999999999977</v>
      </c>
      <c r="E28" s="107">
        <f t="shared" si="5"/>
        <v>1</v>
      </c>
      <c r="F28" s="29" t="str">
        <f>+IF(E28&lt;=$N$18,$L$18,IF(E28&lt;=$N$17,$L$17,IF(E28&lt;=$N$16,$L$16,IF(E28&lt;=$N$15,$L$15,$L$14))))</f>
        <v>Muy Alta</v>
      </c>
      <c r="P28" s="51" t="s">
        <v>7</v>
      </c>
      <c r="Q28" s="54">
        <v>7.6703703703703704E-2</v>
      </c>
      <c r="S28" s="72">
        <f t="shared" si="7"/>
        <v>3.5000000000000003E-2</v>
      </c>
      <c r="T28" s="71" t="str">
        <f t="shared" si="8"/>
        <v>Muy Baja</v>
      </c>
      <c r="W28" s="59" t="str">
        <f t="shared" si="0"/>
        <v>Deforestación</v>
      </c>
      <c r="X28" s="59" t="str">
        <f t="shared" si="1"/>
        <v>Minería a cielo abierto</v>
      </c>
      <c r="Y28" s="189">
        <f t="shared" si="2"/>
        <v>0.32542857142857146</v>
      </c>
      <c r="Z28" s="189">
        <f t="shared" si="3"/>
        <v>0.55500000000000005</v>
      </c>
      <c r="AA28" s="190" t="str">
        <f t="shared" si="4"/>
        <v>Media</v>
      </c>
      <c r="AD28" s="51" t="s">
        <v>922</v>
      </c>
      <c r="AE28" s="106">
        <v>0.50950000000000006</v>
      </c>
    </row>
    <row r="29" spans="1:31" x14ac:dyDescent="0.2">
      <c r="A29" s="51" t="s">
        <v>3</v>
      </c>
      <c r="B29" s="51" t="s">
        <v>39</v>
      </c>
      <c r="C29" s="106">
        <v>0.71550000000000025</v>
      </c>
      <c r="E29" s="108">
        <f>+_xlfn.PERCENTRANK.INC($C$29:$C$38,C29,3)</f>
        <v>0.77700000000000002</v>
      </c>
      <c r="F29" s="69" t="str">
        <f t="shared" ref="F29:F50" si="9">+IF(E29&lt;=$N$18,$L$18,IF(E29&lt;=$N$17,$L$17,IF(E29&lt;=$N$16,$L$16,IF(E29&lt;=$N$15,$L$15,$L$14))))</f>
        <v>Alta</v>
      </c>
      <c r="P29" s="51" t="s">
        <v>237</v>
      </c>
      <c r="Q29" s="54">
        <v>7.8333333333333338E-2</v>
      </c>
      <c r="S29" s="72">
        <f t="shared" si="7"/>
        <v>7.0999999999999994E-2</v>
      </c>
      <c r="T29" s="71" t="str">
        <f t="shared" si="8"/>
        <v>Muy Baja</v>
      </c>
      <c r="W29" s="59" t="str">
        <f t="shared" si="0"/>
        <v>Degradación</v>
      </c>
      <c r="X29" s="59" t="str">
        <f t="shared" si="1"/>
        <v>Desastres Naturales</v>
      </c>
      <c r="Y29" s="189">
        <f t="shared" si="2"/>
        <v>0.15136363636363639</v>
      </c>
      <c r="Z29" s="189">
        <f t="shared" si="3"/>
        <v>0.36299999999999999</v>
      </c>
      <c r="AA29" s="190" t="str">
        <f t="shared" si="4"/>
        <v>Baja</v>
      </c>
      <c r="AD29" s="51" t="s">
        <v>238</v>
      </c>
      <c r="AE29" s="106">
        <v>0.5</v>
      </c>
    </row>
    <row r="30" spans="1:31" x14ac:dyDescent="0.2">
      <c r="A30" s="51" t="s">
        <v>3</v>
      </c>
      <c r="B30" s="51" t="s">
        <v>5</v>
      </c>
      <c r="C30" s="106">
        <v>0.49648648648648652</v>
      </c>
      <c r="E30" s="108">
        <f t="shared" ref="E30:E38" si="10">+_xlfn.PERCENTRANK.INC($C$29:$C$38,C30,3)</f>
        <v>0.66600000000000004</v>
      </c>
      <c r="F30" s="69" t="str">
        <f t="shared" si="9"/>
        <v>Alta</v>
      </c>
      <c r="P30" s="51" t="s">
        <v>234</v>
      </c>
      <c r="Q30" s="54">
        <v>0.24194444444444446</v>
      </c>
      <c r="S30" s="72">
        <f t="shared" si="7"/>
        <v>0.39200000000000002</v>
      </c>
      <c r="T30" s="71" t="str">
        <f t="shared" si="8"/>
        <v>Baja</v>
      </c>
      <c r="W30" s="59" t="str">
        <f t="shared" si="0"/>
        <v>Degradación</v>
      </c>
      <c r="X30" s="59" t="str">
        <f t="shared" si="1"/>
        <v>Extracción de Madera Leña/Carbón</v>
      </c>
      <c r="Y30" s="189">
        <f t="shared" si="2"/>
        <v>0.87589655172413794</v>
      </c>
      <c r="Z30" s="189">
        <f t="shared" si="3"/>
        <v>0.90900000000000003</v>
      </c>
      <c r="AA30" s="190" t="str">
        <f t="shared" si="4"/>
        <v>Muy Alta</v>
      </c>
      <c r="AD30" s="51" t="s">
        <v>228</v>
      </c>
      <c r="AE30" s="106">
        <v>0.45400000000000001</v>
      </c>
    </row>
    <row r="31" spans="1:31" x14ac:dyDescent="0.2">
      <c r="A31" s="51" t="s">
        <v>3</v>
      </c>
      <c r="B31" s="51" t="s">
        <v>173</v>
      </c>
      <c r="C31" s="106">
        <v>5.4999999999999997E-3</v>
      </c>
      <c r="E31" s="108">
        <f t="shared" si="10"/>
        <v>0</v>
      </c>
      <c r="F31" s="69" t="str">
        <f t="shared" si="9"/>
        <v>Muy Baja</v>
      </c>
      <c r="P31" s="51" t="s">
        <v>242</v>
      </c>
      <c r="Q31" s="54">
        <v>8.7153846153846151E-2</v>
      </c>
      <c r="S31" s="72">
        <f t="shared" si="7"/>
        <v>0.107</v>
      </c>
      <c r="T31" s="71" t="str">
        <f t="shared" si="8"/>
        <v>Muy Baja</v>
      </c>
      <c r="W31" s="59" t="str">
        <f t="shared" si="0"/>
        <v>Degradación</v>
      </c>
      <c r="X31" s="59" t="str">
        <f t="shared" si="1"/>
        <v>Extracción Productos Forestales Madereros</v>
      </c>
      <c r="Y31" s="189">
        <f t="shared" si="2"/>
        <v>0.22700000000000001</v>
      </c>
      <c r="Z31" s="189">
        <f t="shared" si="3"/>
        <v>0.54500000000000004</v>
      </c>
      <c r="AA31" s="190" t="str">
        <f t="shared" si="4"/>
        <v>Media</v>
      </c>
      <c r="AD31" s="51" t="s">
        <v>42</v>
      </c>
      <c r="AE31" s="106">
        <v>0.44400000000000001</v>
      </c>
    </row>
    <row r="32" spans="1:31" x14ac:dyDescent="0.2">
      <c r="A32" s="51" t="s">
        <v>3</v>
      </c>
      <c r="B32" s="51" t="s">
        <v>42</v>
      </c>
      <c r="C32" s="106">
        <v>0.11899999999999999</v>
      </c>
      <c r="E32" s="108">
        <f t="shared" si="10"/>
        <v>0.44400000000000001</v>
      </c>
      <c r="F32" s="69" t="str">
        <f t="shared" si="9"/>
        <v>Media</v>
      </c>
      <c r="P32" s="51" t="s">
        <v>12</v>
      </c>
      <c r="Q32" s="54">
        <v>0.91862068965517241</v>
      </c>
      <c r="S32" s="72">
        <f t="shared" si="7"/>
        <v>1</v>
      </c>
      <c r="T32" s="71" t="str">
        <f t="shared" si="8"/>
        <v>Muy Alta</v>
      </c>
      <c r="W32" s="59" t="str">
        <f t="shared" si="0"/>
        <v>Degradación</v>
      </c>
      <c r="X32" s="59" t="str">
        <f t="shared" si="1"/>
        <v>Incendios Mediana y Baja Intensidad</v>
      </c>
      <c r="Y32" s="189">
        <f t="shared" si="2"/>
        <v>0.27199999999999996</v>
      </c>
      <c r="Z32" s="189">
        <f t="shared" si="3"/>
        <v>0.72699999999999998</v>
      </c>
      <c r="AA32" s="190" t="str">
        <f t="shared" si="4"/>
        <v>Alta</v>
      </c>
      <c r="AD32" s="51" t="s">
        <v>236</v>
      </c>
      <c r="AE32" s="106">
        <v>0.42799999999999999</v>
      </c>
    </row>
    <row r="33" spans="1:31" x14ac:dyDescent="0.2">
      <c r="A33" s="51" t="s">
        <v>3</v>
      </c>
      <c r="B33" s="51" t="s">
        <v>40</v>
      </c>
      <c r="C33" s="106">
        <v>0.79992857142857143</v>
      </c>
      <c r="E33" s="108">
        <f t="shared" si="10"/>
        <v>1</v>
      </c>
      <c r="F33" s="69" t="str">
        <f>+IF(E33&lt;=$N$18,$L$18,IF(E33&lt;=$N$17,$L$17,IF(E33&lt;=$N$16,$L$16,IF(E33&lt;=$N$15,$L$15,$L$14))))</f>
        <v>Muy Alta</v>
      </c>
      <c r="P33" s="51" t="s">
        <v>233</v>
      </c>
      <c r="Q33" s="54">
        <v>4.7375000000000007E-2</v>
      </c>
      <c r="S33" s="72">
        <f t="shared" si="7"/>
        <v>0</v>
      </c>
      <c r="T33" s="71" t="str">
        <f t="shared" si="8"/>
        <v>Muy Baja</v>
      </c>
      <c r="W33" s="59" t="str">
        <f t="shared" si="0"/>
        <v>Degradación</v>
      </c>
      <c r="X33" s="59" t="str">
        <f t="shared" si="1"/>
        <v>Infraestructura</v>
      </c>
      <c r="Y33" s="189">
        <f t="shared" si="2"/>
        <v>0.14899999999999999</v>
      </c>
      <c r="Z33" s="189">
        <f t="shared" si="3"/>
        <v>0.27200000000000002</v>
      </c>
      <c r="AA33" s="190" t="str">
        <f t="shared" si="4"/>
        <v>Baja</v>
      </c>
      <c r="AD33" s="51" t="s">
        <v>230</v>
      </c>
      <c r="AE33" s="106">
        <v>0.42799999999999999</v>
      </c>
    </row>
    <row r="34" spans="1:31" x14ac:dyDescent="0.2">
      <c r="A34" s="51" t="s">
        <v>3</v>
      </c>
      <c r="B34" s="51" t="s">
        <v>229</v>
      </c>
      <c r="C34" s="106">
        <v>0.10083333333333332</v>
      </c>
      <c r="E34" s="108">
        <f t="shared" si="10"/>
        <v>0.33300000000000002</v>
      </c>
      <c r="F34" s="69" t="str">
        <f t="shared" si="9"/>
        <v>Baja</v>
      </c>
      <c r="P34" s="51" t="s">
        <v>231</v>
      </c>
      <c r="Q34" s="54">
        <v>0.61466666666666658</v>
      </c>
      <c r="S34" s="72">
        <f t="shared" si="7"/>
        <v>0.75</v>
      </c>
      <c r="T34" s="71" t="str">
        <f t="shared" si="8"/>
        <v>Alta</v>
      </c>
      <c r="W34" s="59" t="str">
        <f t="shared" si="0"/>
        <v>Degradación</v>
      </c>
      <c r="X34" s="59" t="str">
        <f t="shared" si="1"/>
        <v>Introducción Especies Exóticas/Invasoras</v>
      </c>
      <c r="Y34" s="189">
        <f t="shared" si="2"/>
        <v>0.24194444444444446</v>
      </c>
      <c r="Z34" s="189">
        <f t="shared" si="3"/>
        <v>0.63600000000000001</v>
      </c>
      <c r="AA34" s="190" t="str">
        <f t="shared" si="4"/>
        <v>Alta</v>
      </c>
      <c r="AC34" s="51" t="s">
        <v>255</v>
      </c>
      <c r="AD34" s="51" t="s">
        <v>234</v>
      </c>
      <c r="AE34" s="106">
        <v>0.39200000000000002</v>
      </c>
    </row>
    <row r="35" spans="1:31" x14ac:dyDescent="0.2">
      <c r="A35" s="51" t="s">
        <v>3</v>
      </c>
      <c r="B35" s="51" t="s">
        <v>7</v>
      </c>
      <c r="C35" s="106">
        <v>7.3923076923076952E-2</v>
      </c>
      <c r="E35" s="108">
        <f t="shared" si="10"/>
        <v>0.111</v>
      </c>
      <c r="F35" s="69" t="str">
        <f t="shared" si="9"/>
        <v>Muy Baja</v>
      </c>
      <c r="P35" s="51" t="s">
        <v>238</v>
      </c>
      <c r="Q35" s="54">
        <v>0.32052000000000008</v>
      </c>
      <c r="S35" s="72">
        <f t="shared" si="7"/>
        <v>0.5</v>
      </c>
      <c r="T35" s="71" t="str">
        <f t="shared" si="8"/>
        <v>Media</v>
      </c>
      <c r="W35" s="59" t="str">
        <f t="shared" si="0"/>
        <v>Degradación</v>
      </c>
      <c r="X35" s="59" t="str">
        <f t="shared" si="1"/>
        <v>Otras Causas Misceláneas</v>
      </c>
      <c r="Y35" s="189">
        <f t="shared" si="2"/>
        <v>4.357142857142858E-2</v>
      </c>
      <c r="Z35" s="189">
        <f t="shared" si="3"/>
        <v>0</v>
      </c>
      <c r="AA35" s="190" t="str">
        <f t="shared" si="4"/>
        <v>Muy Baja</v>
      </c>
      <c r="AD35" s="51" t="s">
        <v>236</v>
      </c>
      <c r="AE35" s="106">
        <v>0.35699999999999998</v>
      </c>
    </row>
    <row r="36" spans="1:31" x14ac:dyDescent="0.2">
      <c r="A36" s="51" t="s">
        <v>3</v>
      </c>
      <c r="B36" s="51" t="s">
        <v>237</v>
      </c>
      <c r="C36" s="106">
        <v>0.08</v>
      </c>
      <c r="E36" s="108">
        <f t="shared" si="10"/>
        <v>0.222</v>
      </c>
      <c r="F36" s="69" t="str">
        <f t="shared" si="9"/>
        <v>Baja</v>
      </c>
      <c r="P36" s="51" t="s">
        <v>228</v>
      </c>
      <c r="Q36" s="54">
        <v>0.65488235294117658</v>
      </c>
      <c r="S36" s="72">
        <f t="shared" si="7"/>
        <v>0.78500000000000003</v>
      </c>
      <c r="T36" s="71" t="str">
        <f t="shared" si="8"/>
        <v>Alta</v>
      </c>
      <c r="W36" s="59" t="str">
        <f t="shared" si="0"/>
        <v>Degradación</v>
      </c>
      <c r="X36" s="59" t="str">
        <f t="shared" si="1"/>
        <v>Pastoreo de ganado en bosques</v>
      </c>
      <c r="Y36" s="189">
        <f t="shared" si="2"/>
        <v>0.91862068965517241</v>
      </c>
      <c r="Z36" s="189">
        <f t="shared" si="3"/>
        <v>1</v>
      </c>
      <c r="AA36" s="190" t="str">
        <f t="shared" si="4"/>
        <v>Muy Alta</v>
      </c>
      <c r="AD36" s="51" t="s">
        <v>229</v>
      </c>
      <c r="AE36" s="106">
        <v>0.33300000000000002</v>
      </c>
    </row>
    <row r="37" spans="1:31" x14ac:dyDescent="0.2">
      <c r="A37" s="51" t="s">
        <v>3</v>
      </c>
      <c r="B37" s="51" t="s">
        <v>228</v>
      </c>
      <c r="C37" s="106">
        <v>0.72113333333333351</v>
      </c>
      <c r="E37" s="108">
        <f t="shared" si="10"/>
        <v>0.88800000000000001</v>
      </c>
      <c r="F37" s="69" t="str">
        <f t="shared" si="9"/>
        <v>Muy Alta</v>
      </c>
      <c r="P37" s="51" t="s">
        <v>73</v>
      </c>
      <c r="Q37" s="54">
        <v>0.20824999999999999</v>
      </c>
      <c r="S37" s="72">
        <f t="shared" si="7"/>
        <v>0.28499999999999998</v>
      </c>
      <c r="T37" s="71" t="str">
        <f t="shared" si="8"/>
        <v>Baja</v>
      </c>
      <c r="W37" s="59" t="str">
        <f t="shared" si="0"/>
        <v>Degradación</v>
      </c>
      <c r="X37" s="59" t="str">
        <f t="shared" si="1"/>
        <v>Plagas y Enfermedades Forestales</v>
      </c>
      <c r="Y37" s="189">
        <f t="shared" si="2"/>
        <v>4.7375000000000007E-2</v>
      </c>
      <c r="Z37" s="189">
        <f t="shared" si="3"/>
        <v>0.09</v>
      </c>
      <c r="AA37" s="190" t="str">
        <f t="shared" si="4"/>
        <v>Muy Baja</v>
      </c>
      <c r="AD37" s="51" t="s">
        <v>243</v>
      </c>
      <c r="AE37" s="106">
        <v>0.32100000000000001</v>
      </c>
    </row>
    <row r="38" spans="1:31" x14ac:dyDescent="0.2">
      <c r="A38" s="51" t="s">
        <v>3</v>
      </c>
      <c r="B38" s="51" t="s">
        <v>922</v>
      </c>
      <c r="C38" s="106">
        <v>0.32542857142857146</v>
      </c>
      <c r="E38" s="108">
        <f t="shared" si="10"/>
        <v>0.55500000000000005</v>
      </c>
      <c r="F38" s="69" t="str">
        <f t="shared" si="9"/>
        <v>Media</v>
      </c>
      <c r="P38" s="51" t="s">
        <v>922</v>
      </c>
      <c r="Q38" s="54">
        <v>0.29691666666666666</v>
      </c>
      <c r="S38" s="72">
        <f t="shared" si="7"/>
        <v>0.46400000000000002</v>
      </c>
      <c r="T38" s="71" t="str">
        <f t="shared" si="8"/>
        <v>Media</v>
      </c>
      <c r="W38" s="59" t="str">
        <f t="shared" si="0"/>
        <v>Degradación</v>
      </c>
      <c r="X38" s="59" t="str">
        <f t="shared" si="1"/>
        <v>Planes de Manejo mal gestionados/mal ejecutados</v>
      </c>
      <c r="Y38" s="189">
        <f t="shared" si="2"/>
        <v>0.61466666666666658</v>
      </c>
      <c r="Z38" s="189">
        <f t="shared" si="3"/>
        <v>0.81799999999999995</v>
      </c>
      <c r="AA38" s="190" t="str">
        <f t="shared" si="4"/>
        <v>Muy Alta</v>
      </c>
      <c r="AD38" s="51" t="s">
        <v>73</v>
      </c>
      <c r="AE38" s="106">
        <v>0.32099999999999995</v>
      </c>
    </row>
    <row r="39" spans="1:31" x14ac:dyDescent="0.2">
      <c r="A39" s="51" t="s">
        <v>10</v>
      </c>
      <c r="B39" s="51" t="s">
        <v>173</v>
      </c>
      <c r="C39" s="106">
        <v>0.15136363636363639</v>
      </c>
      <c r="E39" s="109">
        <f>+_xlfn.PERCENTRANK.INC($C$39:$C$50,C39,3)</f>
        <v>0.36299999999999999</v>
      </c>
      <c r="F39" s="70" t="str">
        <f t="shared" si="9"/>
        <v>Baja</v>
      </c>
      <c r="P39" s="51" t="s">
        <v>925</v>
      </c>
      <c r="Q39" s="54">
        <v>0.13003333333333333</v>
      </c>
      <c r="S39" s="72">
        <f t="shared" si="7"/>
        <v>0.17799999999999999</v>
      </c>
      <c r="T39" s="71" t="str">
        <f t="shared" si="8"/>
        <v>Muy Baja</v>
      </c>
      <c r="W39" s="59" t="str">
        <f t="shared" si="0"/>
        <v>Degradación</v>
      </c>
      <c r="X39" s="59" t="str">
        <f t="shared" si="1"/>
        <v xml:space="preserve">Tala Ilegal de Bosque Natural </v>
      </c>
      <c r="Y39" s="189">
        <f t="shared" si="2"/>
        <v>0.158</v>
      </c>
      <c r="Z39" s="189">
        <f t="shared" si="3"/>
        <v>0.45400000000000001</v>
      </c>
      <c r="AA39" s="190" t="str">
        <f t="shared" si="4"/>
        <v>Media</v>
      </c>
      <c r="AD39" s="51" t="s">
        <v>173</v>
      </c>
      <c r="AE39" s="106">
        <v>0.28733333333333327</v>
      </c>
    </row>
    <row r="40" spans="1:31" x14ac:dyDescent="0.2">
      <c r="A40" s="51" t="s">
        <v>10</v>
      </c>
      <c r="B40" s="51" t="s">
        <v>42</v>
      </c>
      <c r="C40" s="106">
        <v>0.87589655172413794</v>
      </c>
      <c r="E40" s="109">
        <f t="shared" ref="E40:E50" si="11">+_xlfn.PERCENTRANK.INC($C$39:$C$50,C40,3)</f>
        <v>0.90900000000000003</v>
      </c>
      <c r="F40" s="70" t="str">
        <f t="shared" si="9"/>
        <v>Muy Alta</v>
      </c>
      <c r="P40" s="51" t="s">
        <v>926</v>
      </c>
      <c r="Q40" s="54">
        <v>0.57182352941176473</v>
      </c>
      <c r="S40" s="72">
        <f t="shared" si="7"/>
        <v>0.71399999999999997</v>
      </c>
      <c r="T40" s="71" t="str">
        <f t="shared" si="8"/>
        <v>Alta</v>
      </c>
      <c r="W40" s="59" t="str">
        <f t="shared" si="0"/>
        <v>Degradación</v>
      </c>
      <c r="X40" s="59" t="str">
        <f t="shared" si="1"/>
        <v>Minería a cielo abierto</v>
      </c>
      <c r="Y40" s="189">
        <f t="shared" si="2"/>
        <v>9.7333333333333327E-2</v>
      </c>
      <c r="Z40" s="189">
        <f t="shared" si="3"/>
        <v>0.18099999999999999</v>
      </c>
      <c r="AA40" s="190" t="str">
        <f t="shared" si="4"/>
        <v>Muy Baja</v>
      </c>
      <c r="AD40" s="51" t="s">
        <v>7</v>
      </c>
      <c r="AE40" s="106">
        <v>0.27200000000000002</v>
      </c>
    </row>
    <row r="41" spans="1:31" x14ac:dyDescent="0.2">
      <c r="A41" s="51" t="s">
        <v>10</v>
      </c>
      <c r="B41" s="51" t="s">
        <v>243</v>
      </c>
      <c r="C41" s="106">
        <v>0.22700000000000001</v>
      </c>
      <c r="E41" s="109">
        <f t="shared" si="11"/>
        <v>0.54500000000000004</v>
      </c>
      <c r="F41" s="70" t="str">
        <f t="shared" si="9"/>
        <v>Media</v>
      </c>
      <c r="P41" s="51" t="s">
        <v>951</v>
      </c>
      <c r="Q41" s="54">
        <v>0.66897297297297287</v>
      </c>
      <c r="S41" s="72">
        <f t="shared" si="7"/>
        <v>0.82099999999999995</v>
      </c>
      <c r="T41" s="71" t="str">
        <f t="shared" si="8"/>
        <v>Muy Alta</v>
      </c>
      <c r="W41" s="59" t="s">
        <v>881</v>
      </c>
      <c r="X41" s="59" t="str">
        <f>+P14</f>
        <v>Agricultura Comercial</v>
      </c>
      <c r="Y41" s="189">
        <f>+Q14</f>
        <v>0.71550000000000025</v>
      </c>
      <c r="Z41" s="189">
        <f>+S14</f>
        <v>0.85699999999999998</v>
      </c>
      <c r="AA41" s="190" t="str">
        <f>+T14</f>
        <v>Muy Alta</v>
      </c>
      <c r="AD41" s="51" t="s">
        <v>67</v>
      </c>
      <c r="AE41" s="106">
        <v>0.23199999999999998</v>
      </c>
    </row>
    <row r="42" spans="1:31" x14ac:dyDescent="0.2">
      <c r="A42" s="51" t="s">
        <v>10</v>
      </c>
      <c r="B42" s="51" t="s">
        <v>230</v>
      </c>
      <c r="C42" s="106">
        <v>0.27199999999999996</v>
      </c>
      <c r="E42" s="109">
        <f t="shared" si="11"/>
        <v>0.72699999999999998</v>
      </c>
      <c r="F42" s="70" t="str">
        <f t="shared" si="9"/>
        <v>Alta</v>
      </c>
      <c r="P42" s="51" t="s">
        <v>952</v>
      </c>
      <c r="Q42" s="54">
        <v>0.78739999999999977</v>
      </c>
      <c r="S42" s="72">
        <f t="shared" si="7"/>
        <v>0.89200000000000002</v>
      </c>
      <c r="T42" s="71" t="str">
        <f t="shared" si="8"/>
        <v>Muy Alta</v>
      </c>
      <c r="W42" s="59" t="s">
        <v>881</v>
      </c>
      <c r="X42" s="59" t="str">
        <f t="shared" ref="X42:Y42" si="12">+P15</f>
        <v>Agricultura migratoria/subsistencia</v>
      </c>
      <c r="Y42" s="189">
        <f t="shared" si="12"/>
        <v>0.49648648648648652</v>
      </c>
      <c r="Z42" s="189">
        <f t="shared" ref="Z42:Z69" si="13">+S15</f>
        <v>0.64200000000000002</v>
      </c>
      <c r="AA42" s="190" t="str">
        <f t="shared" ref="AA42:AA69" si="14">+T15</f>
        <v>Alta</v>
      </c>
      <c r="AD42" s="51" t="s">
        <v>237</v>
      </c>
      <c r="AE42" s="106">
        <v>0.222</v>
      </c>
    </row>
    <row r="43" spans="1:31" x14ac:dyDescent="0.2">
      <c r="A43" s="51" t="s">
        <v>10</v>
      </c>
      <c r="B43" s="51" t="s">
        <v>7</v>
      </c>
      <c r="C43" s="106">
        <v>0.14899999999999999</v>
      </c>
      <c r="E43" s="109">
        <f t="shared" si="11"/>
        <v>0.27200000000000002</v>
      </c>
      <c r="F43" s="70" t="str">
        <f t="shared" si="9"/>
        <v>Baja</v>
      </c>
      <c r="W43" s="59" t="s">
        <v>881</v>
      </c>
      <c r="X43" s="59" t="str">
        <f t="shared" ref="X43:Y43" si="15">+P16</f>
        <v>Ausencia de Incentivos Forestales</v>
      </c>
      <c r="Y43" s="189">
        <f t="shared" si="15"/>
        <v>0.32257142857142851</v>
      </c>
      <c r="Z43" s="189">
        <f t="shared" si="13"/>
        <v>0.53500000000000003</v>
      </c>
      <c r="AA43" s="190" t="str">
        <f t="shared" si="14"/>
        <v>Media</v>
      </c>
      <c r="AC43" s="51" t="s">
        <v>256</v>
      </c>
      <c r="AD43" s="51" t="s">
        <v>922</v>
      </c>
      <c r="AE43" s="106">
        <v>0.18099999999999999</v>
      </c>
    </row>
    <row r="44" spans="1:31" x14ac:dyDescent="0.2">
      <c r="A44" s="51" t="s">
        <v>10</v>
      </c>
      <c r="B44" s="51" t="s">
        <v>234</v>
      </c>
      <c r="C44" s="106">
        <v>0.24194444444444446</v>
      </c>
      <c r="E44" s="109">
        <f t="shared" si="11"/>
        <v>0.63600000000000001</v>
      </c>
      <c r="F44" s="70" t="str">
        <f t="shared" si="9"/>
        <v>Alta</v>
      </c>
      <c r="W44" s="59" t="s">
        <v>881</v>
      </c>
      <c r="X44" s="59" t="str">
        <f t="shared" ref="X44:Y44" si="16">+P17</f>
        <v>Baja Valoración Económica de Bosques</v>
      </c>
      <c r="Y44" s="189">
        <f t="shared" si="16"/>
        <v>0.36075000000000002</v>
      </c>
      <c r="Z44" s="189">
        <f t="shared" si="13"/>
        <v>0.57099999999999995</v>
      </c>
      <c r="AA44" s="190" t="str">
        <f t="shared" si="14"/>
        <v>Media</v>
      </c>
      <c r="AD44" s="51" t="s">
        <v>229</v>
      </c>
      <c r="AE44" s="106">
        <v>0.14199999999999999</v>
      </c>
    </row>
    <row r="45" spans="1:31" x14ac:dyDescent="0.2">
      <c r="A45" s="51" t="s">
        <v>10</v>
      </c>
      <c r="B45" s="51" t="s">
        <v>242</v>
      </c>
      <c r="C45" s="106">
        <v>4.357142857142858E-2</v>
      </c>
      <c r="E45" s="109">
        <f t="shared" si="11"/>
        <v>0</v>
      </c>
      <c r="F45" s="70" t="str">
        <f t="shared" si="9"/>
        <v>Muy Baja</v>
      </c>
      <c r="W45" s="59" t="s">
        <v>881</v>
      </c>
      <c r="X45" s="59" t="str">
        <f t="shared" ref="X45:Y45" si="17">+P18</f>
        <v>Crecimiento Poblacional</v>
      </c>
      <c r="Y45" s="189">
        <f t="shared" si="17"/>
        <v>0.18133333333333335</v>
      </c>
      <c r="Z45" s="189">
        <f t="shared" si="13"/>
        <v>0.25</v>
      </c>
      <c r="AA45" s="190" t="str">
        <f t="shared" si="14"/>
        <v>Baja</v>
      </c>
      <c r="AD45" s="51" t="s">
        <v>925</v>
      </c>
      <c r="AE45" s="106">
        <v>0.1245</v>
      </c>
    </row>
    <row r="46" spans="1:31" x14ac:dyDescent="0.2">
      <c r="A46" s="51" t="s">
        <v>10</v>
      </c>
      <c r="B46" s="51" t="s">
        <v>12</v>
      </c>
      <c r="C46" s="106">
        <v>0.91862068965517241</v>
      </c>
      <c r="E46" s="109">
        <f t="shared" si="11"/>
        <v>1</v>
      </c>
      <c r="F46" s="70" t="str">
        <f t="shared" si="9"/>
        <v>Muy Alta</v>
      </c>
      <c r="W46" s="59" t="s">
        <v>881</v>
      </c>
      <c r="X46" s="59" t="str">
        <f t="shared" ref="X46:Y46" si="18">+P19</f>
        <v>Desastres Naturales</v>
      </c>
      <c r="Y46" s="189">
        <f t="shared" si="18"/>
        <v>0.13913333333333336</v>
      </c>
      <c r="Z46" s="189">
        <f t="shared" si="13"/>
        <v>0.214</v>
      </c>
      <c r="AA46" s="190" t="str">
        <f t="shared" si="14"/>
        <v>Baja</v>
      </c>
      <c r="AD46" s="51" t="s">
        <v>242</v>
      </c>
      <c r="AE46" s="106">
        <v>8.3000000000000004E-2</v>
      </c>
    </row>
    <row r="47" spans="1:31" x14ac:dyDescent="0.2">
      <c r="A47" s="51" t="s">
        <v>10</v>
      </c>
      <c r="B47" s="51" t="s">
        <v>233</v>
      </c>
      <c r="C47" s="106">
        <v>4.7375000000000007E-2</v>
      </c>
      <c r="E47" s="109">
        <f t="shared" si="11"/>
        <v>0.09</v>
      </c>
      <c r="F47" s="70" t="str">
        <f t="shared" si="9"/>
        <v>Muy Baja</v>
      </c>
      <c r="W47" s="59" t="s">
        <v>881</v>
      </c>
      <c r="X47" s="59" t="str">
        <f t="shared" ref="X47:Y47" si="19">+P20</f>
        <v>Dinámica Migratoria</v>
      </c>
      <c r="Y47" s="189">
        <f t="shared" si="19"/>
        <v>0.48247619047619056</v>
      </c>
      <c r="Z47" s="189">
        <f t="shared" si="13"/>
        <v>0.60699999999999998</v>
      </c>
      <c r="AA47" s="190" t="str">
        <f t="shared" si="14"/>
        <v>Alta</v>
      </c>
      <c r="AD47" s="51" t="s">
        <v>7</v>
      </c>
      <c r="AE47" s="106">
        <v>7.3000000000000009E-2</v>
      </c>
    </row>
    <row r="48" spans="1:31" x14ac:dyDescent="0.2">
      <c r="A48" s="51" t="s">
        <v>10</v>
      </c>
      <c r="B48" s="51" t="s">
        <v>231</v>
      </c>
      <c r="C48" s="106">
        <v>0.61466666666666658</v>
      </c>
      <c r="E48" s="109">
        <f t="shared" si="11"/>
        <v>0.81799999999999995</v>
      </c>
      <c r="F48" s="70" t="str">
        <f t="shared" si="9"/>
        <v>Muy Alta</v>
      </c>
      <c r="W48" s="59" t="s">
        <v>881</v>
      </c>
      <c r="X48" s="59" t="str">
        <f t="shared" ref="X48:Y48" si="20">+P21</f>
        <v>Extracción de Madera Leña/Carbón</v>
      </c>
      <c r="Y48" s="189">
        <f t="shared" si="20"/>
        <v>0.8270645161290322</v>
      </c>
      <c r="Z48" s="189">
        <f t="shared" si="13"/>
        <v>0.96399999999999997</v>
      </c>
      <c r="AA48" s="190" t="str">
        <f t="shared" si="14"/>
        <v>Muy Alta</v>
      </c>
      <c r="AD48" s="51" t="s">
        <v>233</v>
      </c>
      <c r="AE48" s="106">
        <v>4.4999999999999998E-2</v>
      </c>
    </row>
    <row r="49" spans="1:31" x14ac:dyDescent="0.2">
      <c r="A49" s="51" t="s">
        <v>10</v>
      </c>
      <c r="B49" s="51" t="s">
        <v>228</v>
      </c>
      <c r="C49" s="106">
        <v>0.158</v>
      </c>
      <c r="E49" s="109">
        <f t="shared" si="11"/>
        <v>0.45400000000000001</v>
      </c>
      <c r="F49" s="70" t="str">
        <f t="shared" si="9"/>
        <v>Media</v>
      </c>
      <c r="W49" s="59" t="s">
        <v>881</v>
      </c>
      <c r="X49" s="59" t="str">
        <f t="shared" ref="X49:Y49" si="21">+P22</f>
        <v>Extracción Productos Forestales Madereros</v>
      </c>
      <c r="Y49" s="189">
        <f t="shared" si="21"/>
        <v>0.22700000000000001</v>
      </c>
      <c r="Z49" s="189">
        <f t="shared" si="13"/>
        <v>0.32100000000000001</v>
      </c>
      <c r="AA49" s="190" t="str">
        <f t="shared" si="14"/>
        <v>Baja</v>
      </c>
      <c r="AD49" s="51" t="s">
        <v>237</v>
      </c>
      <c r="AE49" s="106">
        <v>3.5499999999999997E-2</v>
      </c>
    </row>
    <row r="50" spans="1:31" x14ac:dyDescent="0.2">
      <c r="A50" s="51" t="s">
        <v>10</v>
      </c>
      <c r="B50" s="51" t="s">
        <v>922</v>
      </c>
      <c r="C50" s="106">
        <v>9.7333333333333327E-2</v>
      </c>
      <c r="E50" s="109">
        <f t="shared" si="11"/>
        <v>0.18099999999999999</v>
      </c>
      <c r="F50" s="70" t="str">
        <f t="shared" si="9"/>
        <v>Muy Baja</v>
      </c>
      <c r="W50" s="59" t="s">
        <v>881</v>
      </c>
      <c r="X50" s="59" t="str">
        <f t="shared" ref="X50:Y50" si="22">+P23</f>
        <v>Ganadería Comercial</v>
      </c>
      <c r="Y50" s="189">
        <f t="shared" si="22"/>
        <v>0.79992857142857143</v>
      </c>
      <c r="Z50" s="189">
        <f t="shared" si="13"/>
        <v>0.92800000000000005</v>
      </c>
      <c r="AA50" s="190" t="str">
        <f t="shared" si="14"/>
        <v>Muy Alta</v>
      </c>
      <c r="AD50" s="51" t="s">
        <v>173</v>
      </c>
      <c r="AE50" s="106">
        <v>0</v>
      </c>
    </row>
    <row r="51" spans="1:31" x14ac:dyDescent="0.2">
      <c r="W51" s="59" t="s">
        <v>881</v>
      </c>
      <c r="X51" s="59" t="str">
        <f t="shared" ref="X51:Y51" si="23">+P24</f>
        <v>Incendios Alta Intensidad</v>
      </c>
      <c r="Y51" s="189">
        <f t="shared" si="23"/>
        <v>0.10083333333333332</v>
      </c>
      <c r="Z51" s="189">
        <f t="shared" si="13"/>
        <v>0.14199999999999999</v>
      </c>
      <c r="AA51" s="190" t="str">
        <f t="shared" si="14"/>
        <v>Muy Baja</v>
      </c>
    </row>
    <row r="52" spans="1:31" x14ac:dyDescent="0.2">
      <c r="W52" s="59" t="s">
        <v>881</v>
      </c>
      <c r="X52" s="59" t="str">
        <f t="shared" ref="X52:Y52" si="24">+P25</f>
        <v>Incendios Mediana y Baja Intensidad</v>
      </c>
      <c r="Y52" s="189">
        <f t="shared" si="24"/>
        <v>0.27199999999999996</v>
      </c>
      <c r="Z52" s="189">
        <f t="shared" si="13"/>
        <v>0.42799999999999999</v>
      </c>
      <c r="AA52" s="190" t="str">
        <f t="shared" si="14"/>
        <v>Media</v>
      </c>
    </row>
    <row r="53" spans="1:31" x14ac:dyDescent="0.2">
      <c r="W53" s="59" t="s">
        <v>881</v>
      </c>
      <c r="X53" s="59" t="str">
        <f t="shared" ref="X53:Y53" si="25">+P26</f>
        <v>Incumplimiento Legislación Vigente</v>
      </c>
      <c r="Y53" s="189">
        <f t="shared" si="25"/>
        <v>0.23500000000000001</v>
      </c>
      <c r="Z53" s="189">
        <f t="shared" si="13"/>
        <v>0.35699999999999998</v>
      </c>
      <c r="AA53" s="190" t="str">
        <f t="shared" si="14"/>
        <v>Baja</v>
      </c>
    </row>
    <row r="54" spans="1:31" x14ac:dyDescent="0.2">
      <c r="W54" s="59" t="s">
        <v>881</v>
      </c>
      <c r="X54" s="59" t="str">
        <f t="shared" ref="X54:Y54" si="26">+P27</f>
        <v>Informalidad Mercado Leña/Carbón</v>
      </c>
      <c r="Y54" s="189">
        <f t="shared" si="26"/>
        <v>0.53520689655172415</v>
      </c>
      <c r="Z54" s="189">
        <f t="shared" si="13"/>
        <v>0.67800000000000005</v>
      </c>
      <c r="AA54" s="190" t="str">
        <f t="shared" si="14"/>
        <v>Alta</v>
      </c>
    </row>
    <row r="55" spans="1:31" x14ac:dyDescent="0.2">
      <c r="W55" s="59" t="s">
        <v>881</v>
      </c>
      <c r="X55" s="59" t="str">
        <f t="shared" ref="X55:Y55" si="27">+P28</f>
        <v>Infraestructura</v>
      </c>
      <c r="Y55" s="189">
        <f t="shared" si="27"/>
        <v>7.6703703703703704E-2</v>
      </c>
      <c r="Z55" s="189">
        <f t="shared" si="13"/>
        <v>3.5000000000000003E-2</v>
      </c>
      <c r="AA55" s="190" t="str">
        <f t="shared" si="14"/>
        <v>Muy Baja</v>
      </c>
    </row>
    <row r="56" spans="1:31" x14ac:dyDescent="0.2">
      <c r="W56" s="59" t="s">
        <v>881</v>
      </c>
      <c r="X56" s="59" t="str">
        <f t="shared" ref="X56:Y56" si="28">+P29</f>
        <v>Insumos Energéticos (Biomasa)</v>
      </c>
      <c r="Y56" s="189">
        <f t="shared" si="28"/>
        <v>7.8333333333333338E-2</v>
      </c>
      <c r="Z56" s="189">
        <f t="shared" si="13"/>
        <v>7.0999999999999994E-2</v>
      </c>
      <c r="AA56" s="190" t="str">
        <f t="shared" si="14"/>
        <v>Muy Baja</v>
      </c>
    </row>
    <row r="57" spans="1:31" x14ac:dyDescent="0.2">
      <c r="W57" s="59" t="s">
        <v>881</v>
      </c>
      <c r="X57" s="59" t="str">
        <f t="shared" ref="X57:Y57" si="29">+P30</f>
        <v>Introducción Especies Exóticas/Invasoras</v>
      </c>
      <c r="Y57" s="189">
        <f t="shared" si="29"/>
        <v>0.24194444444444446</v>
      </c>
      <c r="Z57" s="189">
        <f t="shared" si="13"/>
        <v>0.39200000000000002</v>
      </c>
      <c r="AA57" s="190" t="str">
        <f t="shared" si="14"/>
        <v>Baja</v>
      </c>
    </row>
    <row r="58" spans="1:31" x14ac:dyDescent="0.2">
      <c r="W58" s="59" t="s">
        <v>881</v>
      </c>
      <c r="X58" s="59" t="str">
        <f t="shared" ref="X58:Y58" si="30">+P31</f>
        <v>Otras Causas Misceláneas</v>
      </c>
      <c r="Y58" s="189">
        <f t="shared" si="30"/>
        <v>8.7153846153846151E-2</v>
      </c>
      <c r="Z58" s="189">
        <f t="shared" si="13"/>
        <v>0.107</v>
      </c>
      <c r="AA58" s="190" t="str">
        <f t="shared" si="14"/>
        <v>Muy Baja</v>
      </c>
    </row>
    <row r="59" spans="1:31" x14ac:dyDescent="0.2">
      <c r="W59" s="59" t="s">
        <v>881</v>
      </c>
      <c r="X59" s="59" t="str">
        <f t="shared" ref="X59:Y59" si="31">+P32</f>
        <v>Pastoreo de ganado en bosques</v>
      </c>
      <c r="Y59" s="189">
        <f t="shared" si="31"/>
        <v>0.91862068965517241</v>
      </c>
      <c r="Z59" s="189">
        <f t="shared" si="13"/>
        <v>1</v>
      </c>
      <c r="AA59" s="190" t="str">
        <f t="shared" si="14"/>
        <v>Muy Alta</v>
      </c>
    </row>
    <row r="60" spans="1:31" x14ac:dyDescent="0.2">
      <c r="W60" s="59" t="s">
        <v>881</v>
      </c>
      <c r="X60" s="59" t="str">
        <f t="shared" ref="X60:Y60" si="32">+P33</f>
        <v>Plagas y Enfermedades Forestales</v>
      </c>
      <c r="Y60" s="189">
        <f t="shared" si="32"/>
        <v>4.7375000000000007E-2</v>
      </c>
      <c r="Z60" s="189">
        <f t="shared" si="13"/>
        <v>0</v>
      </c>
      <c r="AA60" s="190" t="str">
        <f t="shared" si="14"/>
        <v>Muy Baja</v>
      </c>
    </row>
    <row r="61" spans="1:31" x14ac:dyDescent="0.2">
      <c r="W61" s="59" t="s">
        <v>881</v>
      </c>
      <c r="X61" s="59" t="str">
        <f t="shared" ref="X61:Y61" si="33">+P34</f>
        <v>Planes de Manejo mal gestionados/mal ejecutados</v>
      </c>
      <c r="Y61" s="189">
        <f t="shared" si="33"/>
        <v>0.61466666666666658</v>
      </c>
      <c r="Z61" s="189">
        <f t="shared" si="13"/>
        <v>0.75</v>
      </c>
      <c r="AA61" s="190" t="str">
        <f t="shared" si="14"/>
        <v>Alta</v>
      </c>
    </row>
    <row r="62" spans="1:31" x14ac:dyDescent="0.2">
      <c r="W62" s="59" t="s">
        <v>881</v>
      </c>
      <c r="X62" s="59" t="str">
        <f t="shared" ref="X62:Y62" si="34">+P35</f>
        <v>Pobreza -Desempleo</v>
      </c>
      <c r="Y62" s="189">
        <f t="shared" si="34"/>
        <v>0.32052000000000008</v>
      </c>
      <c r="Z62" s="189">
        <f t="shared" si="13"/>
        <v>0.5</v>
      </c>
      <c r="AA62" s="190" t="str">
        <f t="shared" si="14"/>
        <v>Media</v>
      </c>
    </row>
    <row r="63" spans="1:31" x14ac:dyDescent="0.2">
      <c r="W63" s="59" t="s">
        <v>881</v>
      </c>
      <c r="X63" s="59" t="str">
        <f t="shared" ref="X63:Y63" si="35">+P36</f>
        <v xml:space="preserve">Tala Ilegal de Bosque Natural </v>
      </c>
      <c r="Y63" s="189">
        <f t="shared" si="35"/>
        <v>0.65488235294117658</v>
      </c>
      <c r="Z63" s="189">
        <f t="shared" si="13"/>
        <v>0.78500000000000003</v>
      </c>
      <c r="AA63" s="190" t="str">
        <f t="shared" si="14"/>
        <v>Alta</v>
      </c>
    </row>
    <row r="64" spans="1:31" x14ac:dyDescent="0.2">
      <c r="W64" s="59" t="s">
        <v>881</v>
      </c>
      <c r="X64" s="59" t="str">
        <f t="shared" ref="X64:Y64" si="36">+P37</f>
        <v>Tenencia de la Tierra</v>
      </c>
      <c r="Y64" s="189">
        <f t="shared" si="36"/>
        <v>0.20824999999999999</v>
      </c>
      <c r="Z64" s="189">
        <f t="shared" si="13"/>
        <v>0.28499999999999998</v>
      </c>
      <c r="AA64" s="190" t="str">
        <f t="shared" si="14"/>
        <v>Baja</v>
      </c>
    </row>
    <row r="65" spans="23:44" x14ac:dyDescent="0.2">
      <c r="W65" s="59" t="s">
        <v>881</v>
      </c>
      <c r="X65" s="59" t="str">
        <f t="shared" ref="X65:Y65" si="37">+P38</f>
        <v>Minería a cielo abierto</v>
      </c>
      <c r="Y65" s="189">
        <f t="shared" si="37"/>
        <v>0.29691666666666666</v>
      </c>
      <c r="Z65" s="189">
        <f t="shared" si="13"/>
        <v>0.46400000000000002</v>
      </c>
      <c r="AA65" s="190" t="str">
        <f t="shared" si="14"/>
        <v>Media</v>
      </c>
    </row>
    <row r="66" spans="23:44" x14ac:dyDescent="0.2">
      <c r="W66" s="59" t="s">
        <v>881</v>
      </c>
      <c r="X66" s="59" t="str">
        <f t="shared" ref="X66:Y66" si="38">+P39</f>
        <v>Turismo: Expansión del área turística</v>
      </c>
      <c r="Y66" s="189">
        <f t="shared" si="38"/>
        <v>0.13003333333333333</v>
      </c>
      <c r="Z66" s="189">
        <f t="shared" si="13"/>
        <v>0.17799999999999999</v>
      </c>
      <c r="AA66" s="190" t="str">
        <f t="shared" si="14"/>
        <v>Muy Baja</v>
      </c>
    </row>
    <row r="67" spans="23:44" x14ac:dyDescent="0.2">
      <c r="W67" s="59" t="s">
        <v>881</v>
      </c>
      <c r="X67" s="59" t="str">
        <f t="shared" ref="X67:Y67" si="39">+P40</f>
        <v>Débil Educación Ambiental</v>
      </c>
      <c r="Y67" s="189">
        <f t="shared" si="39"/>
        <v>0.57182352941176473</v>
      </c>
      <c r="Z67" s="189">
        <f t="shared" si="13"/>
        <v>0.71399999999999997</v>
      </c>
      <c r="AA67" s="190" t="str">
        <f t="shared" si="14"/>
        <v>Alta</v>
      </c>
    </row>
    <row r="68" spans="23:44" x14ac:dyDescent="0.2">
      <c r="W68" s="59" t="s">
        <v>881</v>
      </c>
      <c r="X68" s="59" t="str">
        <f t="shared" ref="X68:Y68" si="40">+P41</f>
        <v>Debilidad en la Institucionalidad Forestal</v>
      </c>
      <c r="Y68" s="189">
        <f t="shared" si="40"/>
        <v>0.66897297297297287</v>
      </c>
      <c r="Z68" s="189">
        <f t="shared" si="13"/>
        <v>0.82099999999999995</v>
      </c>
      <c r="AA68" s="190" t="str">
        <f t="shared" si="14"/>
        <v>Muy Alta</v>
      </c>
    </row>
    <row r="69" spans="23:44" x14ac:dyDescent="0.2">
      <c r="W69" s="59" t="s">
        <v>881</v>
      </c>
      <c r="X69" s="59" t="str">
        <f t="shared" ref="X69:Y69" si="41">+P42</f>
        <v>Debilidad en las Políticas Públicas</v>
      </c>
      <c r="Y69" s="189">
        <f t="shared" si="41"/>
        <v>0.78739999999999977</v>
      </c>
      <c r="Z69" s="189">
        <f t="shared" si="13"/>
        <v>0.89200000000000002</v>
      </c>
      <c r="AA69" s="190" t="str">
        <f t="shared" si="14"/>
        <v>Muy Alta</v>
      </c>
    </row>
    <row r="72" spans="23:44" hidden="1" x14ac:dyDescent="0.2"/>
    <row r="73" spans="23:44" hidden="1" x14ac:dyDescent="0.2">
      <c r="AJ73" s="184" t="s">
        <v>248</v>
      </c>
      <c r="AK73" s="51" t="s">
        <v>949</v>
      </c>
      <c r="AL73" s="51" t="s">
        <v>882</v>
      </c>
      <c r="AM73" s="51"/>
      <c r="AO73" s="184" t="s">
        <v>248</v>
      </c>
      <c r="AP73" s="51" t="s">
        <v>950</v>
      </c>
      <c r="AQ73" s="51" t="s">
        <v>882</v>
      </c>
      <c r="AR73" s="51"/>
    </row>
    <row r="74" spans="23:44" hidden="1" x14ac:dyDescent="0.2">
      <c r="AB74" t="s">
        <v>248</v>
      </c>
      <c r="AC74" t="s">
        <v>947</v>
      </c>
      <c r="AD74" t="s">
        <v>882</v>
      </c>
      <c r="AE74" s="184" t="s">
        <v>248</v>
      </c>
      <c r="AF74" t="s">
        <v>948</v>
      </c>
      <c r="AG74" t="s">
        <v>882</v>
      </c>
      <c r="AJ74" s="184" t="s">
        <v>944</v>
      </c>
      <c r="AK74" t="s">
        <v>12</v>
      </c>
      <c r="AL74">
        <v>1</v>
      </c>
      <c r="AO74" s="184" t="s">
        <v>944</v>
      </c>
      <c r="AP74" t="s">
        <v>17</v>
      </c>
      <c r="AQ74">
        <v>1</v>
      </c>
    </row>
    <row r="75" spans="23:44" hidden="1" x14ac:dyDescent="0.2">
      <c r="AB75" t="s">
        <v>944</v>
      </c>
      <c r="AC75" t="s">
        <v>12</v>
      </c>
      <c r="AD75">
        <v>1</v>
      </c>
      <c r="AE75" s="184" t="s">
        <v>944</v>
      </c>
      <c r="AF75" t="s">
        <v>40</v>
      </c>
      <c r="AG75">
        <v>1</v>
      </c>
      <c r="AJ75" s="184" t="s">
        <v>944</v>
      </c>
      <c r="AK75" t="s">
        <v>42</v>
      </c>
      <c r="AL75">
        <v>0.90900000000000003</v>
      </c>
      <c r="AO75" s="184" t="s">
        <v>944</v>
      </c>
      <c r="AP75" t="s">
        <v>16</v>
      </c>
      <c r="AQ75">
        <v>0.92800000000000005</v>
      </c>
    </row>
    <row r="76" spans="23:44" hidden="1" x14ac:dyDescent="0.2">
      <c r="AB76" s="51" t="s">
        <v>944</v>
      </c>
      <c r="AC76" t="s">
        <v>42</v>
      </c>
      <c r="AD76">
        <v>0.96399999999999997</v>
      </c>
      <c r="AE76" s="184" t="s">
        <v>944</v>
      </c>
      <c r="AF76" t="s">
        <v>228</v>
      </c>
      <c r="AG76">
        <v>0.88800000000000001</v>
      </c>
      <c r="AJ76" s="184" t="s">
        <v>944</v>
      </c>
      <c r="AK76" t="s">
        <v>231</v>
      </c>
      <c r="AL76">
        <v>0.81799999999999995</v>
      </c>
      <c r="AO76" s="184" t="s">
        <v>944</v>
      </c>
      <c r="AP76" t="s">
        <v>926</v>
      </c>
      <c r="AQ76">
        <v>0.85699999999999998</v>
      </c>
    </row>
    <row r="77" spans="23:44" hidden="1" x14ac:dyDescent="0.2">
      <c r="AB77" s="51" t="s">
        <v>944</v>
      </c>
      <c r="AC77" t="s">
        <v>40</v>
      </c>
      <c r="AD77">
        <v>0.92800000000000005</v>
      </c>
      <c r="AE77" s="184" t="s">
        <v>253</v>
      </c>
      <c r="AF77" t="s">
        <v>39</v>
      </c>
      <c r="AG77">
        <v>0.77700000000000002</v>
      </c>
      <c r="AJ77" s="184" t="s">
        <v>253</v>
      </c>
      <c r="AK77" t="s">
        <v>230</v>
      </c>
      <c r="AL77">
        <v>0.72699999999999998</v>
      </c>
      <c r="AO77" s="184" t="s">
        <v>253</v>
      </c>
      <c r="AP77" t="s">
        <v>19</v>
      </c>
      <c r="AQ77">
        <v>0.78500000000000003</v>
      </c>
    </row>
    <row r="78" spans="23:44" hidden="1" x14ac:dyDescent="0.2">
      <c r="AB78" s="51" t="s">
        <v>944</v>
      </c>
      <c r="AC78" t="s">
        <v>17</v>
      </c>
      <c r="AD78">
        <v>0.89200000000000002</v>
      </c>
      <c r="AE78" s="184" t="s">
        <v>253</v>
      </c>
      <c r="AF78" t="s">
        <v>5</v>
      </c>
      <c r="AG78">
        <v>0.66600000000000004</v>
      </c>
      <c r="AJ78" s="184" t="s">
        <v>253</v>
      </c>
      <c r="AK78" t="s">
        <v>234</v>
      </c>
      <c r="AL78">
        <v>0.63600000000000001</v>
      </c>
      <c r="AO78" s="184" t="s">
        <v>253</v>
      </c>
      <c r="AP78" t="s">
        <v>232</v>
      </c>
      <c r="AQ78">
        <v>0.71399999999999997</v>
      </c>
    </row>
    <row r="79" spans="23:44" hidden="1" x14ac:dyDescent="0.2">
      <c r="AB79" s="51" t="s">
        <v>944</v>
      </c>
      <c r="AC79" t="s">
        <v>39</v>
      </c>
      <c r="AD79">
        <v>0.85699999999999998</v>
      </c>
      <c r="AE79" s="184" t="s">
        <v>945</v>
      </c>
      <c r="AF79" t="s">
        <v>922</v>
      </c>
      <c r="AG79">
        <v>0.55500000000000005</v>
      </c>
      <c r="AJ79" s="184" t="s">
        <v>945</v>
      </c>
      <c r="AK79" t="s">
        <v>243</v>
      </c>
      <c r="AL79">
        <v>0.54500000000000004</v>
      </c>
      <c r="AO79" s="184" t="s">
        <v>253</v>
      </c>
      <c r="AP79" t="s">
        <v>241</v>
      </c>
      <c r="AQ79">
        <v>0.64200000000000002</v>
      </c>
    </row>
    <row r="80" spans="23:44" hidden="1" x14ac:dyDescent="0.2">
      <c r="AB80" s="51" t="s">
        <v>944</v>
      </c>
      <c r="AC80" t="s">
        <v>16</v>
      </c>
      <c r="AD80">
        <v>0.82099999999999995</v>
      </c>
      <c r="AE80" s="184" t="s">
        <v>945</v>
      </c>
      <c r="AF80" t="s">
        <v>42</v>
      </c>
      <c r="AG80">
        <v>0.44400000000000001</v>
      </c>
      <c r="AJ80" s="184" t="s">
        <v>945</v>
      </c>
      <c r="AK80" t="s">
        <v>228</v>
      </c>
      <c r="AL80">
        <v>0.45400000000000001</v>
      </c>
      <c r="AO80" s="184" t="s">
        <v>945</v>
      </c>
      <c r="AP80" t="s">
        <v>227</v>
      </c>
      <c r="AQ80">
        <v>0.57099999999999995</v>
      </c>
    </row>
    <row r="81" spans="28:43" hidden="1" x14ac:dyDescent="0.2">
      <c r="AB81" t="s">
        <v>253</v>
      </c>
      <c r="AC81" t="s">
        <v>228</v>
      </c>
      <c r="AD81">
        <v>0.78500000000000003</v>
      </c>
      <c r="AE81" s="184" t="s">
        <v>255</v>
      </c>
      <c r="AF81" t="s">
        <v>229</v>
      </c>
      <c r="AG81">
        <v>0.33300000000000002</v>
      </c>
      <c r="AJ81" s="184" t="s">
        <v>255</v>
      </c>
      <c r="AK81" t="s">
        <v>173</v>
      </c>
      <c r="AL81">
        <v>0.36299999999999999</v>
      </c>
      <c r="AO81" s="184" t="s">
        <v>945</v>
      </c>
      <c r="AP81" t="s">
        <v>238</v>
      </c>
      <c r="AQ81">
        <v>0.5</v>
      </c>
    </row>
    <row r="82" spans="28:43" hidden="1" x14ac:dyDescent="0.2">
      <c r="AB82" s="51" t="s">
        <v>253</v>
      </c>
      <c r="AC82" t="s">
        <v>231</v>
      </c>
      <c r="AD82">
        <v>0.75</v>
      </c>
      <c r="AE82" s="184" t="s">
        <v>255</v>
      </c>
      <c r="AF82" t="s">
        <v>237</v>
      </c>
      <c r="AG82">
        <v>0.222</v>
      </c>
      <c r="AJ82" s="184" t="s">
        <v>255</v>
      </c>
      <c r="AK82" t="s">
        <v>7</v>
      </c>
      <c r="AL82">
        <v>0.27200000000000002</v>
      </c>
      <c r="AO82" s="184" t="s">
        <v>945</v>
      </c>
      <c r="AP82" t="s">
        <v>236</v>
      </c>
      <c r="AQ82">
        <v>0.42799999999999999</v>
      </c>
    </row>
    <row r="83" spans="28:43" hidden="1" x14ac:dyDescent="0.2">
      <c r="AB83" s="51" t="s">
        <v>253</v>
      </c>
      <c r="AC83" t="s">
        <v>926</v>
      </c>
      <c r="AD83">
        <v>0.71399999999999997</v>
      </c>
      <c r="AE83" s="184" t="s">
        <v>946</v>
      </c>
      <c r="AF83" t="s">
        <v>7</v>
      </c>
      <c r="AG83">
        <v>0.111</v>
      </c>
      <c r="AJ83" s="184" t="s">
        <v>946</v>
      </c>
      <c r="AK83" t="s">
        <v>922</v>
      </c>
      <c r="AL83">
        <v>0.18099999999999999</v>
      </c>
      <c r="AO83" s="184" t="s">
        <v>255</v>
      </c>
      <c r="AP83" t="s">
        <v>73</v>
      </c>
      <c r="AQ83">
        <v>0.35699999999999998</v>
      </c>
    </row>
    <row r="84" spans="28:43" hidden="1" x14ac:dyDescent="0.2">
      <c r="AB84" s="51" t="s">
        <v>253</v>
      </c>
      <c r="AC84" t="s">
        <v>19</v>
      </c>
      <c r="AD84">
        <v>0.67800000000000005</v>
      </c>
      <c r="AE84" s="184" t="s">
        <v>946</v>
      </c>
      <c r="AF84" t="s">
        <v>173</v>
      </c>
      <c r="AG84">
        <v>0</v>
      </c>
      <c r="AJ84" s="184" t="s">
        <v>946</v>
      </c>
      <c r="AK84" t="s">
        <v>233</v>
      </c>
      <c r="AL84">
        <v>0.09</v>
      </c>
      <c r="AO84" s="184" t="s">
        <v>255</v>
      </c>
      <c r="AP84" t="s">
        <v>173</v>
      </c>
      <c r="AQ84">
        <v>0.28499999999999998</v>
      </c>
    </row>
    <row r="85" spans="28:43" hidden="1" x14ac:dyDescent="0.2">
      <c r="AB85" s="51" t="s">
        <v>253</v>
      </c>
      <c r="AC85" t="s">
        <v>5</v>
      </c>
      <c r="AD85">
        <v>0.64200000000000002</v>
      </c>
      <c r="AJ85" s="184" t="s">
        <v>946</v>
      </c>
      <c r="AK85" t="s">
        <v>242</v>
      </c>
      <c r="AL85">
        <v>0</v>
      </c>
      <c r="AO85" s="184" t="s">
        <v>255</v>
      </c>
      <c r="AP85" t="s">
        <v>67</v>
      </c>
      <c r="AQ85">
        <v>0.214</v>
      </c>
    </row>
    <row r="86" spans="28:43" hidden="1" x14ac:dyDescent="0.2">
      <c r="AB86" s="51" t="s">
        <v>253</v>
      </c>
      <c r="AC86" t="s">
        <v>232</v>
      </c>
      <c r="AD86">
        <v>0.60699999999999998</v>
      </c>
      <c r="AO86" s="184" t="s">
        <v>946</v>
      </c>
      <c r="AP86" t="s">
        <v>242</v>
      </c>
      <c r="AQ86">
        <v>0.14199999999999999</v>
      </c>
    </row>
    <row r="87" spans="28:43" hidden="1" x14ac:dyDescent="0.2">
      <c r="AB87" t="s">
        <v>945</v>
      </c>
      <c r="AC87" t="s">
        <v>241</v>
      </c>
      <c r="AD87">
        <v>0.57099999999999995</v>
      </c>
      <c r="AO87" s="184" t="s">
        <v>946</v>
      </c>
      <c r="AP87" t="s">
        <v>925</v>
      </c>
      <c r="AQ87">
        <v>7.0999999999999994E-2</v>
      </c>
    </row>
    <row r="88" spans="28:43" hidden="1" x14ac:dyDescent="0.2">
      <c r="AB88" s="51" t="s">
        <v>945</v>
      </c>
      <c r="AC88" t="s">
        <v>227</v>
      </c>
      <c r="AD88">
        <v>0.53500000000000003</v>
      </c>
      <c r="AO88" s="184" t="s">
        <v>946</v>
      </c>
      <c r="AP88" t="s">
        <v>237</v>
      </c>
      <c r="AQ88">
        <v>0</v>
      </c>
    </row>
    <row r="89" spans="28:43" hidden="1" x14ac:dyDescent="0.2">
      <c r="AB89" s="51" t="s">
        <v>945</v>
      </c>
      <c r="AC89" t="s">
        <v>238</v>
      </c>
      <c r="AD89">
        <v>0.5</v>
      </c>
    </row>
    <row r="90" spans="28:43" hidden="1" x14ac:dyDescent="0.2">
      <c r="AB90" s="51" t="s">
        <v>945</v>
      </c>
      <c r="AC90" t="s">
        <v>922</v>
      </c>
      <c r="AD90">
        <v>0.46400000000000002</v>
      </c>
    </row>
    <row r="91" spans="28:43" hidden="1" x14ac:dyDescent="0.2">
      <c r="AB91" s="51" t="s">
        <v>945</v>
      </c>
      <c r="AC91" t="s">
        <v>230</v>
      </c>
      <c r="AD91">
        <v>0.42799999999999999</v>
      </c>
    </row>
    <row r="92" spans="28:43" hidden="1" x14ac:dyDescent="0.2">
      <c r="AB92" t="s">
        <v>255</v>
      </c>
      <c r="AC92" t="s">
        <v>234</v>
      </c>
      <c r="AD92">
        <v>0.39200000000000002</v>
      </c>
    </row>
    <row r="93" spans="28:43" hidden="1" x14ac:dyDescent="0.2">
      <c r="AB93" s="51" t="s">
        <v>255</v>
      </c>
      <c r="AC93" t="s">
        <v>236</v>
      </c>
      <c r="AD93">
        <v>0.35699999999999998</v>
      </c>
    </row>
    <row r="94" spans="28:43" hidden="1" x14ac:dyDescent="0.2">
      <c r="AB94" s="51" t="s">
        <v>255</v>
      </c>
      <c r="AC94" t="s">
        <v>243</v>
      </c>
      <c r="AD94">
        <v>0.32100000000000001</v>
      </c>
    </row>
    <row r="95" spans="28:43" hidden="1" x14ac:dyDescent="0.2">
      <c r="AB95" s="51" t="s">
        <v>255</v>
      </c>
      <c r="AC95" t="s">
        <v>73</v>
      </c>
      <c r="AD95">
        <v>0.28499999999999998</v>
      </c>
    </row>
    <row r="96" spans="28:43" hidden="1" x14ac:dyDescent="0.2">
      <c r="AB96" s="51" t="s">
        <v>255</v>
      </c>
      <c r="AC96" t="s">
        <v>67</v>
      </c>
      <c r="AD96">
        <v>0.25</v>
      </c>
    </row>
    <row r="97" spans="28:30" hidden="1" x14ac:dyDescent="0.2">
      <c r="AB97" s="51" t="s">
        <v>255</v>
      </c>
      <c r="AC97" t="s">
        <v>173</v>
      </c>
      <c r="AD97">
        <v>0.214</v>
      </c>
    </row>
    <row r="98" spans="28:30" hidden="1" x14ac:dyDescent="0.2">
      <c r="AB98" t="s">
        <v>946</v>
      </c>
      <c r="AC98" t="s">
        <v>925</v>
      </c>
      <c r="AD98">
        <v>0.17799999999999999</v>
      </c>
    </row>
    <row r="99" spans="28:30" hidden="1" x14ac:dyDescent="0.2">
      <c r="AB99" s="51" t="s">
        <v>946</v>
      </c>
      <c r="AC99" t="s">
        <v>229</v>
      </c>
      <c r="AD99">
        <v>0.14199999999999999</v>
      </c>
    </row>
    <row r="100" spans="28:30" hidden="1" x14ac:dyDescent="0.2">
      <c r="AB100" s="51" t="s">
        <v>946</v>
      </c>
      <c r="AC100" t="s">
        <v>242</v>
      </c>
      <c r="AD100">
        <v>0.107</v>
      </c>
    </row>
    <row r="101" spans="28:30" hidden="1" x14ac:dyDescent="0.2">
      <c r="AB101" s="51" t="s">
        <v>946</v>
      </c>
      <c r="AC101" t="s">
        <v>237</v>
      </c>
      <c r="AD101">
        <v>7.0999999999999994E-2</v>
      </c>
    </row>
    <row r="102" spans="28:30" hidden="1" x14ac:dyDescent="0.2">
      <c r="AB102" s="51" t="s">
        <v>946</v>
      </c>
      <c r="AC102" t="s">
        <v>7</v>
      </c>
      <c r="AD102">
        <v>3.5000000000000003E-2</v>
      </c>
    </row>
    <row r="103" spans="28:30" hidden="1" x14ac:dyDescent="0.2">
      <c r="AB103" s="51" t="s">
        <v>946</v>
      </c>
      <c r="AC103" t="s">
        <v>233</v>
      </c>
      <c r="AD103">
        <v>0</v>
      </c>
    </row>
    <row r="104" spans="28:30" hidden="1" x14ac:dyDescent="0.2"/>
    <row r="105" spans="28:30" hidden="1" x14ac:dyDescent="0.2"/>
    <row r="106" spans="28:30" hidden="1" x14ac:dyDescent="0.2"/>
    <row r="107" spans="28:30" hidden="1" x14ac:dyDescent="0.2"/>
    <row r="108" spans="28:30" hidden="1" x14ac:dyDescent="0.2"/>
    <row r="109" spans="28:30" hidden="1" x14ac:dyDescent="0.2"/>
    <row r="110" spans="28:30" hidden="1" x14ac:dyDescent="0.2"/>
    <row r="111" spans="28:30" hidden="1" x14ac:dyDescent="0.2"/>
    <row r="112" spans="28:30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</sheetData>
  <pageMargins left="0.7" right="0.7" top="0.75" bottom="0.75" header="0.3" footer="0.3"/>
  <pageSetup paperSize="9" orientation="portrait" r:id="rId4"/>
  <ignoredErrors>
    <ignoredError sqref="AA41:AA69" calculatedColumn="1"/>
  </ignoredErrors>
  <drawing r:id="rId5"/>
  <tableParts count="1">
    <tablePart r:id="rId6"/>
  </tableParts>
  <extLst>
    <ext xmlns:x14="http://schemas.microsoft.com/office/spreadsheetml/2009/9/main" uri="{A8765BA9-456A-4dab-B4F3-ACF838C121DE}">
      <x14:slicerList>
        <x14:slicer r:id="rId7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3:AH102"/>
  <sheetViews>
    <sheetView showGridLines="0" topLeftCell="W1" zoomScaleNormal="100" workbookViewId="0"/>
  </sheetViews>
  <sheetFormatPr baseColWidth="10" defaultColWidth="11.5" defaultRowHeight="15" x14ac:dyDescent="0.2"/>
  <cols>
    <col min="1" max="1" width="18.1640625" style="51" hidden="1" customWidth="1"/>
    <col min="2" max="3" width="46.6640625" style="51" hidden="1" customWidth="1"/>
    <col min="4" max="6" width="22.5" style="51" hidden="1" customWidth="1"/>
    <col min="7" max="7" width="13.1640625" style="51" hidden="1" customWidth="1"/>
    <col min="8" max="14" width="0" style="51" hidden="1" customWidth="1"/>
    <col min="15" max="15" width="14.5" style="51" hidden="1" customWidth="1"/>
    <col min="16" max="16" width="46.6640625" style="51" hidden="1" customWidth="1"/>
    <col min="17" max="17" width="22.5" style="51" hidden="1" customWidth="1"/>
    <col min="18" max="22" width="0" style="51" hidden="1" customWidth="1"/>
    <col min="23" max="23" width="2.83203125" style="51" customWidth="1"/>
    <col min="24" max="24" width="16.33203125" style="51" bestFit="1" customWidth="1"/>
    <col min="25" max="25" width="19.5" style="51" customWidth="1"/>
    <col min="26" max="26" width="46.6640625" style="51" bestFit="1" customWidth="1"/>
    <col min="27" max="28" width="19.1640625" style="51" bestFit="1" customWidth="1"/>
    <col min="29" max="29" width="11.5" style="51"/>
    <col min="30" max="30" width="3.5" style="51" customWidth="1"/>
    <col min="31" max="31" width="11.5" style="51" bestFit="1" customWidth="1"/>
    <col min="32" max="32" width="49.5" style="51" bestFit="1" customWidth="1"/>
    <col min="33" max="33" width="21" style="51" bestFit="1" customWidth="1"/>
    <col min="34" max="34" width="29" style="51" bestFit="1" customWidth="1"/>
    <col min="35" max="16384" width="11.5" style="51"/>
  </cols>
  <sheetData>
    <row r="3" spans="1:34" x14ac:dyDescent="0.2">
      <c r="X3" s="51" t="s">
        <v>883</v>
      </c>
      <c r="Y3" s="51" t="s">
        <v>9</v>
      </c>
      <c r="Z3" s="51" t="s">
        <v>38</v>
      </c>
      <c r="AA3" s="51" t="s">
        <v>279</v>
      </c>
      <c r="AB3" s="51" t="s">
        <v>880</v>
      </c>
      <c r="AC3" s="51" t="s">
        <v>248</v>
      </c>
    </row>
    <row r="4" spans="1:34" x14ac:dyDescent="0.2">
      <c r="X4" s="51" t="str">
        <f t="shared" ref="X4:AA67" si="0">+A14</f>
        <v>NORTE</v>
      </c>
      <c r="Y4" s="51" t="str">
        <f>+B14</f>
        <v>Causas Indirectas</v>
      </c>
      <c r="Z4" s="51" t="str">
        <f t="shared" si="0"/>
        <v>Ausencia de Incentivos Forestales</v>
      </c>
      <c r="AA4" s="100">
        <f t="shared" si="0"/>
        <v>0.29249999999999998</v>
      </c>
      <c r="AB4" s="100">
        <f>+G14</f>
        <v>0.46100000000000002</v>
      </c>
      <c r="AC4" s="100" t="str">
        <f>+H14</f>
        <v>Media</v>
      </c>
    </row>
    <row r="5" spans="1:34" ht="32" x14ac:dyDescent="0.2">
      <c r="X5" s="51" t="str">
        <f t="shared" si="0"/>
        <v>NORTE</v>
      </c>
      <c r="Y5" s="51" t="str">
        <f t="shared" ref="Y5:Y68" si="1">+B15</f>
        <v>Causas Indirectas</v>
      </c>
      <c r="Z5" s="51" t="str">
        <f t="shared" ref="Z5:AA68" si="2">+C15</f>
        <v>Baja Valoración Económica de Bosques</v>
      </c>
      <c r="AA5" s="100">
        <f t="shared" si="0"/>
        <v>0.36466666666666669</v>
      </c>
      <c r="AB5" s="100">
        <f t="shared" ref="AB5:AB68" si="3">+G15</f>
        <v>0.61499999999999999</v>
      </c>
      <c r="AC5" s="100" t="str">
        <f t="shared" ref="AC5:AC68" si="4">+H15</f>
        <v>Alta</v>
      </c>
      <c r="AE5" s="193" t="s">
        <v>248</v>
      </c>
      <c r="AF5" s="193" t="s">
        <v>38</v>
      </c>
      <c r="AG5" s="192" t="s">
        <v>882</v>
      </c>
      <c r="AH5"/>
    </row>
    <row r="6" spans="1:34" ht="16" x14ac:dyDescent="0.2">
      <c r="X6" s="51" t="str">
        <f t="shared" si="0"/>
        <v>NORTE</v>
      </c>
      <c r="Y6" s="51" t="str">
        <f t="shared" si="1"/>
        <v>Causas Indirectas</v>
      </c>
      <c r="Z6" s="51" t="str">
        <f t="shared" si="2"/>
        <v>Crecimiento Poblacional</v>
      </c>
      <c r="AA6" s="100">
        <f t="shared" si="0"/>
        <v>0.18133333333333335</v>
      </c>
      <c r="AB6" s="100">
        <f t="shared" si="3"/>
        <v>0.23</v>
      </c>
      <c r="AC6" s="100" t="str">
        <f t="shared" si="4"/>
        <v>Baja</v>
      </c>
      <c r="AE6" s="194" t="s">
        <v>252</v>
      </c>
      <c r="AF6" s="186" t="s">
        <v>40</v>
      </c>
      <c r="AG6" s="195">
        <v>1</v>
      </c>
      <c r="AH6"/>
    </row>
    <row r="7" spans="1:34" ht="16" x14ac:dyDescent="0.2">
      <c r="X7" s="51" t="str">
        <f t="shared" si="0"/>
        <v>NORTE</v>
      </c>
      <c r="Y7" s="51" t="str">
        <f t="shared" si="1"/>
        <v>Causas Indirectas</v>
      </c>
      <c r="Z7" s="51" t="str">
        <f t="shared" si="2"/>
        <v>Dinámica Migratoria</v>
      </c>
      <c r="AA7" s="100">
        <f t="shared" si="0"/>
        <v>0.46250000000000008</v>
      </c>
      <c r="AB7" s="100">
        <f t="shared" si="3"/>
        <v>0.69199999999999995</v>
      </c>
      <c r="AC7" s="100" t="str">
        <f t="shared" si="4"/>
        <v>Alta</v>
      </c>
      <c r="AE7" s="194"/>
      <c r="AF7" s="186" t="s">
        <v>952</v>
      </c>
      <c r="AG7" s="195">
        <v>1</v>
      </c>
      <c r="AH7"/>
    </row>
    <row r="8" spans="1:34" ht="16" x14ac:dyDescent="0.2">
      <c r="X8" s="51" t="str">
        <f t="shared" si="0"/>
        <v>NORTE</v>
      </c>
      <c r="Y8" s="51" t="str">
        <f t="shared" si="1"/>
        <v>Causas Indirectas</v>
      </c>
      <c r="Z8" s="51" t="str">
        <f t="shared" si="2"/>
        <v>Incumplimiento Legislación Vigente</v>
      </c>
      <c r="AA8" s="100">
        <f t="shared" si="0"/>
        <v>0.19600000000000001</v>
      </c>
      <c r="AB8" s="100">
        <f t="shared" si="3"/>
        <v>0.38400000000000001</v>
      </c>
      <c r="AC8" s="100" t="str">
        <f t="shared" si="4"/>
        <v>Baja</v>
      </c>
      <c r="AE8" s="194"/>
      <c r="AF8" s="186" t="s">
        <v>12</v>
      </c>
      <c r="AG8" s="195">
        <v>0.96266666666666667</v>
      </c>
      <c r="AH8"/>
    </row>
    <row r="9" spans="1:34" ht="16" x14ac:dyDescent="0.2">
      <c r="X9" s="51" t="str">
        <f t="shared" si="0"/>
        <v>NORTE</v>
      </c>
      <c r="Y9" s="51" t="str">
        <f t="shared" si="1"/>
        <v>Causas Indirectas</v>
      </c>
      <c r="Z9" s="51" t="str">
        <f t="shared" si="2"/>
        <v>Informalidad Mercado Leña/Carbón</v>
      </c>
      <c r="AA9" s="100">
        <f t="shared" si="0"/>
        <v>0.47100000000000003</v>
      </c>
      <c r="AB9" s="100">
        <f t="shared" si="3"/>
        <v>0.76900000000000002</v>
      </c>
      <c r="AC9" s="100" t="str">
        <f t="shared" si="4"/>
        <v>Alta</v>
      </c>
      <c r="AE9" s="194"/>
      <c r="AF9" s="186" t="s">
        <v>228</v>
      </c>
      <c r="AG9" s="195">
        <v>0.92849999999999999</v>
      </c>
      <c r="AH9"/>
    </row>
    <row r="10" spans="1:34" ht="16" x14ac:dyDescent="0.2">
      <c r="X10" s="51" t="str">
        <f t="shared" si="0"/>
        <v>NORTE</v>
      </c>
      <c r="Y10" s="51" t="str">
        <f t="shared" si="1"/>
        <v>Causas Indirectas</v>
      </c>
      <c r="Z10" s="51" t="str">
        <f t="shared" si="2"/>
        <v>Insumos Energéticos (Biomasa)</v>
      </c>
      <c r="AA10" s="100">
        <f t="shared" si="0"/>
        <v>1.6E-2</v>
      </c>
      <c r="AB10" s="100">
        <f t="shared" si="3"/>
        <v>0</v>
      </c>
      <c r="AC10" s="100" t="str">
        <f t="shared" si="4"/>
        <v>Muy Baja</v>
      </c>
      <c r="AE10" s="194"/>
      <c r="AF10" s="186" t="s">
        <v>42</v>
      </c>
      <c r="AG10" s="195">
        <v>0.91500000000000004</v>
      </c>
      <c r="AH10"/>
    </row>
    <row r="11" spans="1:34" ht="16" x14ac:dyDescent="0.2">
      <c r="X11" s="51" t="str">
        <f t="shared" si="0"/>
        <v>NORTE</v>
      </c>
      <c r="Y11" s="51" t="str">
        <f t="shared" si="1"/>
        <v>Causas Indirectas</v>
      </c>
      <c r="Z11" s="51" t="str">
        <f t="shared" si="2"/>
        <v>Otras Causas Misceláneas</v>
      </c>
      <c r="AA11" s="100">
        <f t="shared" si="0"/>
        <v>0.186</v>
      </c>
      <c r="AB11" s="100">
        <f t="shared" si="3"/>
        <v>0.307</v>
      </c>
      <c r="AC11" s="100" t="str">
        <f t="shared" si="4"/>
        <v>Baja</v>
      </c>
      <c r="AE11" s="194"/>
      <c r="AF11" s="186" t="s">
        <v>951</v>
      </c>
      <c r="AG11" s="195">
        <v>0.91149999999999998</v>
      </c>
      <c r="AH11"/>
    </row>
    <row r="12" spans="1:34" ht="16" x14ac:dyDescent="0.2">
      <c r="X12" s="51" t="str">
        <f t="shared" si="0"/>
        <v>NORTE</v>
      </c>
      <c r="Y12" s="51" t="str">
        <f t="shared" si="1"/>
        <v>Causas Indirectas</v>
      </c>
      <c r="Z12" s="51" t="str">
        <f t="shared" si="2"/>
        <v>Pobreza -Desempleo</v>
      </c>
      <c r="AA12" s="100">
        <f t="shared" si="0"/>
        <v>0.3155</v>
      </c>
      <c r="AB12" s="100">
        <f t="shared" si="3"/>
        <v>0.53800000000000003</v>
      </c>
      <c r="AC12" s="100" t="str">
        <f t="shared" si="4"/>
        <v>Media</v>
      </c>
      <c r="AE12" s="194"/>
      <c r="AF12" s="186" t="s">
        <v>926</v>
      </c>
      <c r="AG12" s="195">
        <v>0.873</v>
      </c>
      <c r="AH12"/>
    </row>
    <row r="13" spans="1:34" ht="16" x14ac:dyDescent="0.2">
      <c r="A13" s="52" t="s">
        <v>883</v>
      </c>
      <c r="B13" s="52" t="s">
        <v>9</v>
      </c>
      <c r="C13" s="52" t="s">
        <v>38</v>
      </c>
      <c r="D13" t="s">
        <v>279</v>
      </c>
      <c r="F13"/>
      <c r="G13" s="74" t="s">
        <v>880</v>
      </c>
      <c r="H13" s="74" t="s">
        <v>248</v>
      </c>
      <c r="K13" s="51" t="s">
        <v>248</v>
      </c>
      <c r="L13" s="51" t="s">
        <v>246</v>
      </c>
      <c r="M13" s="51" t="s">
        <v>260</v>
      </c>
      <c r="O13" s="52" t="s">
        <v>883</v>
      </c>
      <c r="P13" s="52" t="s">
        <v>38</v>
      </c>
      <c r="Q13" t="s">
        <v>279</v>
      </c>
      <c r="S13" s="73" t="s">
        <v>879</v>
      </c>
      <c r="T13" s="73" t="s">
        <v>248</v>
      </c>
      <c r="X13" s="51" t="str">
        <f t="shared" si="0"/>
        <v>NORTE</v>
      </c>
      <c r="Y13" s="51" t="str">
        <f t="shared" si="1"/>
        <v>Causas Indirectas</v>
      </c>
      <c r="Z13" s="51" t="str">
        <f t="shared" si="2"/>
        <v>Tenencia de la Tierra</v>
      </c>
      <c r="AA13" s="100">
        <f t="shared" si="0"/>
        <v>0.15766666666666665</v>
      </c>
      <c r="AB13" s="100">
        <f t="shared" si="3"/>
        <v>0.153</v>
      </c>
      <c r="AC13" s="100" t="str">
        <f t="shared" si="4"/>
        <v>Muy Baja</v>
      </c>
      <c r="AE13" s="194"/>
      <c r="AF13" s="186" t="s">
        <v>39</v>
      </c>
      <c r="AG13" s="195">
        <v>0.86599999999999999</v>
      </c>
      <c r="AH13"/>
    </row>
    <row r="14" spans="1:34" ht="16" x14ac:dyDescent="0.2">
      <c r="A14" s="51" t="s">
        <v>887</v>
      </c>
      <c r="B14" s="51" t="s">
        <v>15</v>
      </c>
      <c r="C14" s="51" t="s">
        <v>227</v>
      </c>
      <c r="D14" s="107">
        <v>0.29249999999999998</v>
      </c>
      <c r="E14" s="54"/>
      <c r="F14"/>
      <c r="G14" s="107">
        <f>+_xlfn.PERCENTRANK.INC($D$14:$D$27,D14,3)</f>
        <v>0.46100000000000002</v>
      </c>
      <c r="H14" s="29" t="str">
        <f t="shared" ref="H14:H28" si="5">+IF(G14&lt;=$M$18,$K$18,IF(G14&lt;=$M$17,$K$17,IF(G14&lt;=$M$16,$K$16,IF(G14&lt;=$M$15,$K$15,$K$14))))</f>
        <v>Media</v>
      </c>
      <c r="K14" s="51" t="s">
        <v>252</v>
      </c>
      <c r="L14" s="51">
        <v>0.8</v>
      </c>
      <c r="M14" s="51">
        <v>1</v>
      </c>
      <c r="O14" s="51" t="s">
        <v>887</v>
      </c>
      <c r="P14" s="51" t="s">
        <v>39</v>
      </c>
      <c r="Q14" s="54">
        <v>0.73476923076923073</v>
      </c>
      <c r="S14" s="72">
        <f>+_xlfn.PERCENTRANK.INC($Q$14:$Q$41,Q14,3)</f>
        <v>0.85099999999999998</v>
      </c>
      <c r="T14" s="71" t="str">
        <f>+IF(S14&lt;=$M$18,$K$18,IF(S14&lt;=$M$17,$K$17,IF(S14&lt;=$M$16,$K$16,IF(S14&lt;=$M$15,$K$15,$K$14))))</f>
        <v>Muy Alta</v>
      </c>
      <c r="X14" s="51" t="str">
        <f t="shared" si="0"/>
        <v>NORTE</v>
      </c>
      <c r="Y14" s="51" t="str">
        <f t="shared" si="1"/>
        <v>Causas Indirectas</v>
      </c>
      <c r="Z14" s="51" t="str">
        <f t="shared" si="2"/>
        <v>Turismo: Expansión del área turística</v>
      </c>
      <c r="AA14" s="100">
        <f t="shared" si="0"/>
        <v>0.12041666666666667</v>
      </c>
      <c r="AB14" s="100">
        <f t="shared" si="3"/>
        <v>7.5999999999999998E-2</v>
      </c>
      <c r="AC14" s="100" t="str">
        <f t="shared" si="4"/>
        <v>Muy Baja</v>
      </c>
      <c r="AE14" s="194" t="s">
        <v>253</v>
      </c>
      <c r="AF14" s="186" t="s">
        <v>951</v>
      </c>
      <c r="AG14" s="195">
        <v>0.8</v>
      </c>
      <c r="AH14"/>
    </row>
    <row r="15" spans="1:34" ht="16" x14ac:dyDescent="0.2">
      <c r="A15" s="51" t="s">
        <v>887</v>
      </c>
      <c r="B15" s="51" t="s">
        <v>15</v>
      </c>
      <c r="C15" s="51" t="s">
        <v>241</v>
      </c>
      <c r="D15" s="107">
        <v>0.36466666666666669</v>
      </c>
      <c r="E15" s="54"/>
      <c r="F15"/>
      <c r="G15" s="107">
        <f t="shared" ref="G15:G27" si="6">+_xlfn.PERCENTRANK.INC($D$14:$D$27,D15,3)</f>
        <v>0.61499999999999999</v>
      </c>
      <c r="H15" s="29" t="str">
        <f t="shared" si="5"/>
        <v>Alta</v>
      </c>
      <c r="K15" s="51" t="s">
        <v>253</v>
      </c>
      <c r="L15" s="51">
        <v>0.6</v>
      </c>
      <c r="M15" s="51">
        <v>0.8</v>
      </c>
      <c r="O15" s="51" t="s">
        <v>887</v>
      </c>
      <c r="P15" s="51" t="s">
        <v>5</v>
      </c>
      <c r="Q15" s="54">
        <v>0.47468749999999998</v>
      </c>
      <c r="S15" s="72">
        <f t="shared" ref="S15:S41" si="7">+_xlfn.PERCENTRANK.INC($Q$14:$Q$41,Q15,3)</f>
        <v>0.66600000000000004</v>
      </c>
      <c r="T15" s="71" t="str">
        <f t="shared" ref="T15:T78" si="8">+IF(S15&lt;=$M$18,$K$18,IF(S15&lt;=$M$17,$K$17,IF(S15&lt;=$M$16,$K$16,IF(S15&lt;=$M$15,$K$15,$K$14))))</f>
        <v>Alta</v>
      </c>
      <c r="X15" s="51" t="str">
        <f t="shared" si="0"/>
        <v>NORTE</v>
      </c>
      <c r="Y15" s="51" t="str">
        <f t="shared" si="1"/>
        <v>Causas Indirectas</v>
      </c>
      <c r="Z15" s="51" t="str">
        <f t="shared" si="2"/>
        <v>Débil Educación Ambiental</v>
      </c>
      <c r="AA15" s="100">
        <f t="shared" si="0"/>
        <v>0.61599999999999988</v>
      </c>
      <c r="AB15" s="100">
        <f t="shared" si="3"/>
        <v>0.84599999999999997</v>
      </c>
      <c r="AC15" s="100" t="str">
        <f t="shared" si="4"/>
        <v>Muy Alta</v>
      </c>
      <c r="AE15" s="194"/>
      <c r="AF15" s="186" t="s">
        <v>19</v>
      </c>
      <c r="AG15" s="195">
        <v>0.75633333333333341</v>
      </c>
      <c r="AH15"/>
    </row>
    <row r="16" spans="1:34" ht="16" x14ac:dyDescent="0.2">
      <c r="A16" s="51" t="s">
        <v>887</v>
      </c>
      <c r="B16" s="51" t="s">
        <v>15</v>
      </c>
      <c r="C16" s="51" t="s">
        <v>67</v>
      </c>
      <c r="D16" s="107">
        <v>0.18133333333333335</v>
      </c>
      <c r="E16" s="54"/>
      <c r="F16"/>
      <c r="G16" s="107">
        <f t="shared" si="6"/>
        <v>0.23</v>
      </c>
      <c r="H16" s="29" t="str">
        <f t="shared" si="5"/>
        <v>Baja</v>
      </c>
      <c r="K16" s="51" t="s">
        <v>254</v>
      </c>
      <c r="L16" s="51">
        <v>0.4</v>
      </c>
      <c r="M16" s="51">
        <v>0.6</v>
      </c>
      <c r="O16" s="51" t="s">
        <v>887</v>
      </c>
      <c r="P16" s="51" t="s">
        <v>227</v>
      </c>
      <c r="Q16" s="54">
        <v>0.29249999999999998</v>
      </c>
      <c r="S16" s="72">
        <f t="shared" si="7"/>
        <v>0.44400000000000001</v>
      </c>
      <c r="T16" s="71" t="str">
        <f t="shared" si="8"/>
        <v>Media</v>
      </c>
      <c r="X16" s="51" t="str">
        <f t="shared" si="0"/>
        <v>NORTE</v>
      </c>
      <c r="Y16" s="51" t="str">
        <f t="shared" si="1"/>
        <v>Causas Indirectas</v>
      </c>
      <c r="Z16" s="51" t="str">
        <f t="shared" si="2"/>
        <v>Debilidad en la Institucionalidad Forestal</v>
      </c>
      <c r="AA16" s="100">
        <f t="shared" si="0"/>
        <v>0.69452631578947366</v>
      </c>
      <c r="AB16" s="100">
        <f t="shared" si="3"/>
        <v>0.92300000000000004</v>
      </c>
      <c r="AC16" s="100" t="str">
        <f t="shared" si="4"/>
        <v>Muy Alta</v>
      </c>
      <c r="AE16" s="194"/>
      <c r="AF16" s="186" t="s">
        <v>231</v>
      </c>
      <c r="AG16" s="195">
        <v>0.75600000000000012</v>
      </c>
      <c r="AH16"/>
    </row>
    <row r="17" spans="1:34" ht="16" x14ac:dyDescent="0.2">
      <c r="A17" s="51" t="s">
        <v>887</v>
      </c>
      <c r="B17" s="51" t="s">
        <v>15</v>
      </c>
      <c r="C17" s="51" t="s">
        <v>232</v>
      </c>
      <c r="D17" s="107">
        <v>0.46250000000000008</v>
      </c>
      <c r="E17" s="54"/>
      <c r="F17"/>
      <c r="G17" s="107">
        <f t="shared" si="6"/>
        <v>0.69199999999999995</v>
      </c>
      <c r="H17" s="29" t="str">
        <f t="shared" si="5"/>
        <v>Alta</v>
      </c>
      <c r="K17" s="51" t="s">
        <v>255</v>
      </c>
      <c r="L17" s="51">
        <v>0.2</v>
      </c>
      <c r="M17" s="51">
        <v>0.4</v>
      </c>
      <c r="O17" s="51" t="s">
        <v>887</v>
      </c>
      <c r="P17" s="51" t="s">
        <v>241</v>
      </c>
      <c r="Q17" s="54">
        <v>0.36466666666666669</v>
      </c>
      <c r="S17" s="72">
        <f t="shared" si="7"/>
        <v>0.55500000000000005</v>
      </c>
      <c r="T17" s="71" t="str">
        <f t="shared" si="8"/>
        <v>Media</v>
      </c>
      <c r="X17" s="51" t="str">
        <f t="shared" si="0"/>
        <v>NORTE</v>
      </c>
      <c r="Y17" s="51" t="str">
        <f t="shared" si="1"/>
        <v>Causas Indirectas</v>
      </c>
      <c r="Z17" s="51" t="str">
        <f t="shared" si="2"/>
        <v>Debilidad en las Políticas Públicas</v>
      </c>
      <c r="AA17" s="100">
        <f t="shared" si="0"/>
        <v>0.80947619047619079</v>
      </c>
      <c r="AB17" s="100">
        <f t="shared" si="3"/>
        <v>1</v>
      </c>
      <c r="AC17" s="100" t="str">
        <f t="shared" si="4"/>
        <v>Muy Alta</v>
      </c>
      <c r="AE17" s="194"/>
      <c r="AF17" s="186" t="s">
        <v>228</v>
      </c>
      <c r="AG17" s="195">
        <v>0.75</v>
      </c>
      <c r="AH17"/>
    </row>
    <row r="18" spans="1:34" ht="16" x14ac:dyDescent="0.2">
      <c r="A18" s="51" t="s">
        <v>887</v>
      </c>
      <c r="B18" s="51" t="s">
        <v>15</v>
      </c>
      <c r="C18" s="51" t="s">
        <v>236</v>
      </c>
      <c r="D18" s="107">
        <v>0.19600000000000001</v>
      </c>
      <c r="E18" s="54"/>
      <c r="F18"/>
      <c r="G18" s="107">
        <f t="shared" si="6"/>
        <v>0.38400000000000001</v>
      </c>
      <c r="H18" s="29" t="str">
        <f t="shared" si="5"/>
        <v>Baja</v>
      </c>
      <c r="K18" s="51" t="s">
        <v>256</v>
      </c>
      <c r="L18" s="51">
        <v>0</v>
      </c>
      <c r="M18" s="51">
        <v>0.2</v>
      </c>
      <c r="O18" s="51" t="s">
        <v>887</v>
      </c>
      <c r="P18" s="51" t="s">
        <v>67</v>
      </c>
      <c r="Q18" s="54">
        <v>0.18133333333333335</v>
      </c>
      <c r="S18" s="72">
        <f t="shared" si="7"/>
        <v>0.29599999999999999</v>
      </c>
      <c r="T18" s="71" t="str">
        <f t="shared" si="8"/>
        <v>Baja</v>
      </c>
      <c r="X18" s="51" t="str">
        <f t="shared" si="0"/>
        <v>NORTE</v>
      </c>
      <c r="Y18" s="51" t="str">
        <f t="shared" si="1"/>
        <v>Deforestación</v>
      </c>
      <c r="Z18" s="51" t="str">
        <f t="shared" si="2"/>
        <v>Agricultura Comercial</v>
      </c>
      <c r="AA18" s="100">
        <f t="shared" si="0"/>
        <v>0.73476923076923073</v>
      </c>
      <c r="AB18" s="100">
        <f t="shared" si="3"/>
        <v>0.875</v>
      </c>
      <c r="AC18" s="100" t="str">
        <f t="shared" si="4"/>
        <v>Muy Alta</v>
      </c>
      <c r="AE18" s="194"/>
      <c r="AF18" s="186" t="s">
        <v>39</v>
      </c>
      <c r="AG18" s="195">
        <v>0.71399999999999997</v>
      </c>
      <c r="AH18"/>
    </row>
    <row r="19" spans="1:34" ht="16" x14ac:dyDescent="0.2">
      <c r="A19" s="51" t="s">
        <v>887</v>
      </c>
      <c r="B19" s="51" t="s">
        <v>15</v>
      </c>
      <c r="C19" s="51" t="s">
        <v>19</v>
      </c>
      <c r="D19" s="107">
        <v>0.47100000000000003</v>
      </c>
      <c r="E19" s="54"/>
      <c r="F19"/>
      <c r="G19" s="107">
        <f t="shared" si="6"/>
        <v>0.76900000000000002</v>
      </c>
      <c r="H19" s="29" t="str">
        <f t="shared" si="5"/>
        <v>Alta</v>
      </c>
      <c r="O19" s="51" t="s">
        <v>887</v>
      </c>
      <c r="P19" s="51" t="s">
        <v>173</v>
      </c>
      <c r="Q19" s="54">
        <v>0.17933333333333334</v>
      </c>
      <c r="S19" s="72">
        <f t="shared" si="7"/>
        <v>0.25900000000000001</v>
      </c>
      <c r="T19" s="71" t="str">
        <f t="shared" si="8"/>
        <v>Baja</v>
      </c>
      <c r="X19" s="51" t="str">
        <f t="shared" si="0"/>
        <v>NORTE</v>
      </c>
      <c r="Y19" s="51" t="str">
        <f t="shared" si="1"/>
        <v>Deforestación</v>
      </c>
      <c r="Z19" s="51" t="str">
        <f t="shared" si="2"/>
        <v>Agricultura migratoria/subsistencia</v>
      </c>
      <c r="AA19" s="100">
        <f t="shared" si="0"/>
        <v>0.47468749999999998</v>
      </c>
      <c r="AB19" s="100">
        <f t="shared" si="3"/>
        <v>0.625</v>
      </c>
      <c r="AC19" s="100" t="str">
        <f t="shared" si="4"/>
        <v>Alta</v>
      </c>
      <c r="AE19" s="194"/>
      <c r="AF19" s="186" t="s">
        <v>40</v>
      </c>
      <c r="AG19" s="195">
        <v>0.71399999999999997</v>
      </c>
      <c r="AH19"/>
    </row>
    <row r="20" spans="1:34" ht="16" x14ac:dyDescent="0.2">
      <c r="A20" s="51" t="s">
        <v>887</v>
      </c>
      <c r="B20" s="51" t="s">
        <v>15</v>
      </c>
      <c r="C20" s="51" t="s">
        <v>237</v>
      </c>
      <c r="D20" s="107">
        <v>1.6E-2</v>
      </c>
      <c r="E20" s="54"/>
      <c r="F20"/>
      <c r="G20" s="107">
        <f t="shared" si="6"/>
        <v>0</v>
      </c>
      <c r="H20" s="29" t="str">
        <f t="shared" si="5"/>
        <v>Muy Baja</v>
      </c>
      <c r="O20" s="51" t="s">
        <v>887</v>
      </c>
      <c r="P20" s="51" t="s">
        <v>232</v>
      </c>
      <c r="Q20" s="54">
        <v>0.46250000000000008</v>
      </c>
      <c r="S20" s="72">
        <f t="shared" si="7"/>
        <v>0.59199999999999997</v>
      </c>
      <c r="T20" s="71" t="str">
        <f t="shared" si="8"/>
        <v>Media</v>
      </c>
      <c r="X20" s="51" t="str">
        <f t="shared" si="0"/>
        <v>NORTE</v>
      </c>
      <c r="Y20" s="51" t="str">
        <f t="shared" si="1"/>
        <v>Deforestación</v>
      </c>
      <c r="Z20" s="51" t="str">
        <f t="shared" si="2"/>
        <v>Extracción de Madera Leña/Carbón</v>
      </c>
      <c r="AA20" s="100">
        <f t="shared" si="0"/>
        <v>0.13200000000000001</v>
      </c>
      <c r="AB20" s="100">
        <f t="shared" si="3"/>
        <v>0.375</v>
      </c>
      <c r="AC20" s="100" t="str">
        <f t="shared" si="4"/>
        <v>Baja</v>
      </c>
      <c r="AE20" s="194"/>
      <c r="AF20" s="186" t="s">
        <v>232</v>
      </c>
      <c r="AG20" s="195">
        <v>0.69599999999999995</v>
      </c>
      <c r="AH20"/>
    </row>
    <row r="21" spans="1:34" ht="16" x14ac:dyDescent="0.2">
      <c r="A21" s="51" t="s">
        <v>887</v>
      </c>
      <c r="B21" s="51" t="s">
        <v>15</v>
      </c>
      <c r="C21" s="51" t="s">
        <v>242</v>
      </c>
      <c r="D21" s="107">
        <v>0.186</v>
      </c>
      <c r="E21" s="54"/>
      <c r="F21"/>
      <c r="G21" s="107">
        <f t="shared" si="6"/>
        <v>0.307</v>
      </c>
      <c r="H21" s="29" t="str">
        <f t="shared" si="5"/>
        <v>Baja</v>
      </c>
      <c r="O21" s="51" t="s">
        <v>887</v>
      </c>
      <c r="P21" s="51" t="s">
        <v>42</v>
      </c>
      <c r="Q21" s="54">
        <v>0.78530769230769226</v>
      </c>
      <c r="S21" s="72">
        <f t="shared" si="7"/>
        <v>0.88800000000000001</v>
      </c>
      <c r="T21" s="71" t="str">
        <f t="shared" si="8"/>
        <v>Muy Alta</v>
      </c>
      <c r="X21" s="51" t="str">
        <f t="shared" si="0"/>
        <v>NORTE</v>
      </c>
      <c r="Y21" s="51" t="str">
        <f t="shared" si="1"/>
        <v>Deforestación</v>
      </c>
      <c r="Z21" s="51" t="str">
        <f t="shared" si="2"/>
        <v>Ganadería Comercial</v>
      </c>
      <c r="AA21" s="100">
        <f t="shared" si="0"/>
        <v>0.87625000000000008</v>
      </c>
      <c r="AB21" s="100">
        <f t="shared" si="3"/>
        <v>1</v>
      </c>
      <c r="AC21" s="100" t="str">
        <f t="shared" si="4"/>
        <v>Muy Alta</v>
      </c>
      <c r="AE21" s="194"/>
      <c r="AF21" s="186" t="s">
        <v>230</v>
      </c>
      <c r="AG21" s="195">
        <v>0.66600000000000004</v>
      </c>
      <c r="AH21"/>
    </row>
    <row r="22" spans="1:34" ht="16" x14ac:dyDescent="0.2">
      <c r="A22" s="51" t="s">
        <v>887</v>
      </c>
      <c r="B22" s="51" t="s">
        <v>15</v>
      </c>
      <c r="C22" s="51" t="s">
        <v>238</v>
      </c>
      <c r="D22" s="107">
        <v>0.3155</v>
      </c>
      <c r="E22" s="54"/>
      <c r="F22"/>
      <c r="G22" s="107">
        <f t="shared" si="6"/>
        <v>0.53800000000000003</v>
      </c>
      <c r="H22" s="29" t="str">
        <f t="shared" si="5"/>
        <v>Media</v>
      </c>
      <c r="O22" s="51" t="s">
        <v>887</v>
      </c>
      <c r="P22" s="51" t="s">
        <v>40</v>
      </c>
      <c r="Q22" s="54">
        <v>0.87625000000000008</v>
      </c>
      <c r="S22" s="72">
        <f t="shared" si="7"/>
        <v>0.96199999999999997</v>
      </c>
      <c r="T22" s="71" t="str">
        <f t="shared" si="8"/>
        <v>Muy Alta</v>
      </c>
      <c r="X22" s="51" t="str">
        <f t="shared" si="0"/>
        <v>NORTE</v>
      </c>
      <c r="Y22" s="51" t="str">
        <f t="shared" si="1"/>
        <v>Deforestación</v>
      </c>
      <c r="Z22" s="51" t="str">
        <f t="shared" si="2"/>
        <v>Incendios Alta Intensidad</v>
      </c>
      <c r="AA22" s="100">
        <f t="shared" si="0"/>
        <v>0.11399999999999999</v>
      </c>
      <c r="AB22" s="100">
        <f t="shared" si="3"/>
        <v>0.25</v>
      </c>
      <c r="AC22" s="100" t="str">
        <f t="shared" si="4"/>
        <v>Baja</v>
      </c>
      <c r="AE22" s="194"/>
      <c r="AF22" s="186" t="s">
        <v>5</v>
      </c>
      <c r="AG22" s="195">
        <v>0.625</v>
      </c>
      <c r="AH22"/>
    </row>
    <row r="23" spans="1:34" ht="16" x14ac:dyDescent="0.2">
      <c r="A23" s="51" t="s">
        <v>887</v>
      </c>
      <c r="B23" s="51" t="s">
        <v>15</v>
      </c>
      <c r="C23" s="51" t="s">
        <v>73</v>
      </c>
      <c r="D23" s="107">
        <v>0.15766666666666665</v>
      </c>
      <c r="E23" s="54"/>
      <c r="F23"/>
      <c r="G23" s="107">
        <f t="shared" si="6"/>
        <v>0.153</v>
      </c>
      <c r="H23" s="29" t="str">
        <f t="shared" si="5"/>
        <v>Muy Baja</v>
      </c>
      <c r="O23" s="51" t="s">
        <v>887</v>
      </c>
      <c r="P23" s="51" t="s">
        <v>229</v>
      </c>
      <c r="Q23" s="54">
        <v>0.11399999999999999</v>
      </c>
      <c r="S23" s="72">
        <f t="shared" si="7"/>
        <v>0.111</v>
      </c>
      <c r="T23" s="71" t="str">
        <f t="shared" si="8"/>
        <v>Muy Baja</v>
      </c>
      <c r="X23" s="51" t="str">
        <f t="shared" si="0"/>
        <v>NORTE</v>
      </c>
      <c r="Y23" s="51" t="str">
        <f t="shared" si="1"/>
        <v>Deforestación</v>
      </c>
      <c r="Z23" s="51" t="str">
        <f t="shared" si="2"/>
        <v>Infraestructura</v>
      </c>
      <c r="AA23" s="100">
        <f t="shared" si="0"/>
        <v>9.818181818181819E-2</v>
      </c>
      <c r="AB23" s="100">
        <f t="shared" si="3"/>
        <v>0.125</v>
      </c>
      <c r="AC23" s="100" t="str">
        <f t="shared" si="4"/>
        <v>Muy Baja</v>
      </c>
      <c r="AE23" s="194"/>
      <c r="AF23" s="186" t="s">
        <v>241</v>
      </c>
      <c r="AG23" s="195">
        <v>0.61499999999999999</v>
      </c>
      <c r="AH23"/>
    </row>
    <row r="24" spans="1:34" ht="16" x14ac:dyDescent="0.2">
      <c r="A24" s="51" t="s">
        <v>887</v>
      </c>
      <c r="B24" s="51" t="s">
        <v>15</v>
      </c>
      <c r="C24" s="51" t="s">
        <v>925</v>
      </c>
      <c r="D24" s="110">
        <v>0.12041666666666667</v>
      </c>
      <c r="E24" s="54"/>
      <c r="F24"/>
      <c r="G24" s="107">
        <f t="shared" si="6"/>
        <v>7.5999999999999998E-2</v>
      </c>
      <c r="H24" s="29" t="str">
        <f t="shared" si="5"/>
        <v>Muy Baja</v>
      </c>
      <c r="O24" s="51" t="s">
        <v>887</v>
      </c>
      <c r="P24" s="51" t="s">
        <v>230</v>
      </c>
      <c r="Q24" s="54">
        <v>0.28323076923076929</v>
      </c>
      <c r="S24" s="72">
        <f t="shared" si="7"/>
        <v>0.40699999999999997</v>
      </c>
      <c r="T24" s="71" t="str">
        <f t="shared" si="8"/>
        <v>Media</v>
      </c>
      <c r="X24" s="51" t="str">
        <f t="shared" si="0"/>
        <v>NORTE</v>
      </c>
      <c r="Y24" s="51" t="str">
        <f t="shared" si="1"/>
        <v>Deforestación</v>
      </c>
      <c r="Z24" s="51" t="str">
        <f t="shared" si="2"/>
        <v>Insumos Energéticos (Biomasa)</v>
      </c>
      <c r="AA24" s="100">
        <f t="shared" si="0"/>
        <v>0.08</v>
      </c>
      <c r="AB24" s="100">
        <f t="shared" si="3"/>
        <v>0</v>
      </c>
      <c r="AC24" s="100" t="str">
        <f t="shared" si="4"/>
        <v>Muy Baja</v>
      </c>
      <c r="AE24" s="194" t="s">
        <v>254</v>
      </c>
      <c r="AF24" s="186" t="s">
        <v>926</v>
      </c>
      <c r="AG24" s="195">
        <v>0.6</v>
      </c>
      <c r="AH24"/>
    </row>
    <row r="25" spans="1:34" ht="16" x14ac:dyDescent="0.2">
      <c r="A25" s="51" t="s">
        <v>887</v>
      </c>
      <c r="B25" s="51" t="s">
        <v>15</v>
      </c>
      <c r="C25" s="51" t="s">
        <v>926</v>
      </c>
      <c r="D25" s="110">
        <v>0.61599999999999988</v>
      </c>
      <c r="E25" s="54"/>
      <c r="F25"/>
      <c r="G25" s="107">
        <f t="shared" si="6"/>
        <v>0.84599999999999997</v>
      </c>
      <c r="H25" s="29" t="str">
        <f t="shared" si="5"/>
        <v>Muy Alta</v>
      </c>
      <c r="O25" s="51" t="s">
        <v>887</v>
      </c>
      <c r="P25" s="51" t="s">
        <v>236</v>
      </c>
      <c r="Q25" s="54">
        <v>0.19600000000000001</v>
      </c>
      <c r="S25" s="72">
        <f t="shared" si="7"/>
        <v>0.33300000000000002</v>
      </c>
      <c r="T25" s="71" t="str">
        <f t="shared" si="8"/>
        <v>Baja</v>
      </c>
      <c r="X25" s="51" t="str">
        <f t="shared" si="0"/>
        <v>NORTE</v>
      </c>
      <c r="Y25" s="51" t="str">
        <f t="shared" si="1"/>
        <v>Deforestación</v>
      </c>
      <c r="Z25" s="51" t="str">
        <f t="shared" si="2"/>
        <v xml:space="preserve">Tala Ilegal de Bosque Natural </v>
      </c>
      <c r="AA25" s="100">
        <f t="shared" si="0"/>
        <v>0.67769230769230759</v>
      </c>
      <c r="AB25" s="100">
        <f t="shared" si="3"/>
        <v>0.75</v>
      </c>
      <c r="AC25" s="100" t="str">
        <f t="shared" si="4"/>
        <v>Alta</v>
      </c>
      <c r="AE25" s="194"/>
      <c r="AF25" s="186" t="s">
        <v>232</v>
      </c>
      <c r="AG25" s="195">
        <v>0.6</v>
      </c>
      <c r="AH25"/>
    </row>
    <row r="26" spans="1:34" ht="16" x14ac:dyDescent="0.2">
      <c r="A26" s="51" t="s">
        <v>887</v>
      </c>
      <c r="B26" s="51" t="s">
        <v>15</v>
      </c>
      <c r="C26" s="51" t="s">
        <v>951</v>
      </c>
      <c r="D26" s="110">
        <v>0.69452631578947366</v>
      </c>
      <c r="E26" s="54"/>
      <c r="F26"/>
      <c r="G26" s="107">
        <f t="shared" si="6"/>
        <v>0.92300000000000004</v>
      </c>
      <c r="H26" s="29" t="str">
        <f t="shared" si="5"/>
        <v>Muy Alta</v>
      </c>
      <c r="O26" s="51" t="s">
        <v>887</v>
      </c>
      <c r="P26" s="51" t="s">
        <v>19</v>
      </c>
      <c r="Q26" s="54">
        <v>0.47100000000000003</v>
      </c>
      <c r="S26" s="72">
        <f t="shared" si="7"/>
        <v>0.629</v>
      </c>
      <c r="T26" s="71" t="str">
        <f t="shared" si="8"/>
        <v>Alta</v>
      </c>
      <c r="X26" s="51" t="str">
        <f t="shared" si="0"/>
        <v>NORTE</v>
      </c>
      <c r="Y26" s="51" t="str">
        <f t="shared" si="1"/>
        <v>Deforestación</v>
      </c>
      <c r="Z26" s="51" t="str">
        <f t="shared" si="2"/>
        <v>Minería a cielo abierto</v>
      </c>
      <c r="AA26" s="100">
        <f t="shared" si="0"/>
        <v>0.31166666666666665</v>
      </c>
      <c r="AB26" s="100">
        <f t="shared" si="3"/>
        <v>0.5</v>
      </c>
      <c r="AC26" s="100" t="str">
        <f t="shared" si="4"/>
        <v>Media</v>
      </c>
      <c r="AE26" s="194"/>
      <c r="AF26" s="186" t="s">
        <v>5</v>
      </c>
      <c r="AG26" s="195">
        <v>0.57099999999999995</v>
      </c>
      <c r="AH26"/>
    </row>
    <row r="27" spans="1:34" ht="16" x14ac:dyDescent="0.2">
      <c r="A27" s="51" t="s">
        <v>887</v>
      </c>
      <c r="B27" s="51" t="s">
        <v>15</v>
      </c>
      <c r="C27" s="51" t="s">
        <v>952</v>
      </c>
      <c r="D27" s="110">
        <v>0.80947619047619079</v>
      </c>
      <c r="E27" s="54"/>
      <c r="F27"/>
      <c r="G27" s="107">
        <f t="shared" si="6"/>
        <v>1</v>
      </c>
      <c r="H27" s="29" t="str">
        <f t="shared" si="5"/>
        <v>Muy Alta</v>
      </c>
      <c r="O27" s="51" t="s">
        <v>887</v>
      </c>
      <c r="P27" s="51" t="s">
        <v>7</v>
      </c>
      <c r="Q27" s="54">
        <v>0.10241666666666667</v>
      </c>
      <c r="S27" s="72">
        <f t="shared" si="7"/>
        <v>7.3999999999999996E-2</v>
      </c>
      <c r="T27" s="71" t="str">
        <f t="shared" si="8"/>
        <v>Muy Baja</v>
      </c>
      <c r="X27" s="51" t="str">
        <f t="shared" si="0"/>
        <v>NORTE</v>
      </c>
      <c r="Y27" s="51" t="str">
        <f t="shared" si="1"/>
        <v>Degradación</v>
      </c>
      <c r="Z27" s="51" t="str">
        <f t="shared" si="2"/>
        <v>Desastres Naturales</v>
      </c>
      <c r="AA27" s="100">
        <f t="shared" si="0"/>
        <v>0.17933333333333334</v>
      </c>
      <c r="AB27" s="100">
        <f t="shared" si="3"/>
        <v>0.44400000000000001</v>
      </c>
      <c r="AC27" s="100" t="str">
        <f t="shared" si="4"/>
        <v>Media</v>
      </c>
      <c r="AE27" s="194"/>
      <c r="AF27" s="186" t="s">
        <v>234</v>
      </c>
      <c r="AG27" s="195">
        <v>0.56033333333333335</v>
      </c>
      <c r="AH27"/>
    </row>
    <row r="28" spans="1:34" ht="16" x14ac:dyDescent="0.2">
      <c r="A28" s="51" t="s">
        <v>887</v>
      </c>
      <c r="B28" s="51" t="s">
        <v>3</v>
      </c>
      <c r="C28" s="51" t="s">
        <v>39</v>
      </c>
      <c r="D28" s="110">
        <v>0.73476923076923073</v>
      </c>
      <c r="E28" s="54"/>
      <c r="F28"/>
      <c r="G28" s="111">
        <f>+_xlfn.PERCENTRANK.INC($D$28:$D$36,D28,3)</f>
        <v>0.875</v>
      </c>
      <c r="H28" s="71" t="str">
        <f t="shared" si="5"/>
        <v>Muy Alta</v>
      </c>
      <c r="O28" s="51" t="s">
        <v>887</v>
      </c>
      <c r="P28" s="51" t="s">
        <v>237</v>
      </c>
      <c r="Q28" s="54">
        <v>4.8000000000000001E-2</v>
      </c>
      <c r="S28" s="72">
        <f t="shared" si="7"/>
        <v>0</v>
      </c>
      <c r="T28" s="71" t="str">
        <f t="shared" si="8"/>
        <v>Muy Baja</v>
      </c>
      <c r="X28" s="51" t="str">
        <f t="shared" si="0"/>
        <v>NORTE</v>
      </c>
      <c r="Y28" s="51" t="str">
        <f t="shared" si="1"/>
        <v>Degradación</v>
      </c>
      <c r="Z28" s="51" t="str">
        <f t="shared" si="2"/>
        <v>Extracción de Madera Leña/Carbón</v>
      </c>
      <c r="AA28" s="100">
        <f t="shared" si="0"/>
        <v>0.83975</v>
      </c>
      <c r="AB28" s="100">
        <f t="shared" si="3"/>
        <v>0.88800000000000001</v>
      </c>
      <c r="AC28" s="100" t="str">
        <f t="shared" si="4"/>
        <v>Muy Alta</v>
      </c>
      <c r="AE28" s="194"/>
      <c r="AF28" s="186" t="s">
        <v>238</v>
      </c>
      <c r="AG28" s="195">
        <v>0.53800000000000003</v>
      </c>
      <c r="AH28"/>
    </row>
    <row r="29" spans="1:34" ht="16" x14ac:dyDescent="0.2">
      <c r="A29" s="51" t="s">
        <v>887</v>
      </c>
      <c r="B29" s="51" t="s">
        <v>3</v>
      </c>
      <c r="C29" s="51" t="s">
        <v>5</v>
      </c>
      <c r="D29" s="110">
        <v>0.47468749999999998</v>
      </c>
      <c r="E29" s="54"/>
      <c r="F29"/>
      <c r="G29" s="111">
        <f t="shared" ref="G29:G36" si="9">+_xlfn.PERCENTRANK.INC($D$28:$D$36,D29,3)</f>
        <v>0.625</v>
      </c>
      <c r="H29" s="71" t="str">
        <f t="shared" ref="H29:H92" si="10">+IF(G29&lt;=$M$18,$K$18,IF(G29&lt;=$M$17,$K$17,IF(G29&lt;=$M$16,$K$16,IF(G29&lt;=$M$15,$K$15,$K$14))))</f>
        <v>Alta</v>
      </c>
      <c r="O29" s="51" t="s">
        <v>887</v>
      </c>
      <c r="P29" s="51" t="s">
        <v>234</v>
      </c>
      <c r="Q29" s="54">
        <v>0.24099999999999996</v>
      </c>
      <c r="S29" s="72">
        <f t="shared" si="7"/>
        <v>0.37</v>
      </c>
      <c r="T29" s="71" t="str">
        <f t="shared" si="8"/>
        <v>Baja</v>
      </c>
      <c r="X29" s="51" t="str">
        <f t="shared" si="0"/>
        <v>NORTE</v>
      </c>
      <c r="Y29" s="51" t="str">
        <f t="shared" si="1"/>
        <v>Degradación</v>
      </c>
      <c r="Z29" s="51" t="str">
        <f t="shared" si="2"/>
        <v>Incendios Mediana y Baja Intensidad</v>
      </c>
      <c r="AA29" s="100">
        <f t="shared" si="0"/>
        <v>0.28323076923076929</v>
      </c>
      <c r="AB29" s="100">
        <f t="shared" si="3"/>
        <v>0.66600000000000004</v>
      </c>
      <c r="AC29" s="100" t="str">
        <f t="shared" si="4"/>
        <v>Alta</v>
      </c>
      <c r="AE29" s="194"/>
      <c r="AF29" s="186" t="s">
        <v>241</v>
      </c>
      <c r="AG29" s="195">
        <v>0.5</v>
      </c>
      <c r="AH29"/>
    </row>
    <row r="30" spans="1:34" ht="16" x14ac:dyDescent="0.2">
      <c r="A30" s="51" t="s">
        <v>887</v>
      </c>
      <c r="B30" s="51" t="s">
        <v>3</v>
      </c>
      <c r="C30" s="51" t="s">
        <v>42</v>
      </c>
      <c r="D30" s="110">
        <v>0.13200000000000001</v>
      </c>
      <c r="E30" s="54"/>
      <c r="F30"/>
      <c r="G30" s="111">
        <f t="shared" si="9"/>
        <v>0.375</v>
      </c>
      <c r="H30" s="71" t="str">
        <f t="shared" si="10"/>
        <v>Baja</v>
      </c>
      <c r="O30" s="51" t="s">
        <v>887</v>
      </c>
      <c r="P30" s="51" t="s">
        <v>242</v>
      </c>
      <c r="Q30" s="54">
        <v>0.14049999999999999</v>
      </c>
      <c r="S30" s="72">
        <f t="shared" si="7"/>
        <v>0.185</v>
      </c>
      <c r="T30" s="71" t="str">
        <f t="shared" si="8"/>
        <v>Muy Baja</v>
      </c>
      <c r="X30" s="51" t="str">
        <f t="shared" si="0"/>
        <v>NORTE</v>
      </c>
      <c r="Y30" s="51" t="str">
        <f t="shared" si="1"/>
        <v>Degradación</v>
      </c>
      <c r="Z30" s="51" t="str">
        <f t="shared" si="2"/>
        <v>Infraestructura</v>
      </c>
      <c r="AA30" s="100">
        <f t="shared" si="0"/>
        <v>0.14899999999999999</v>
      </c>
      <c r="AB30" s="100">
        <f t="shared" si="3"/>
        <v>0.222</v>
      </c>
      <c r="AC30" s="100" t="str">
        <f t="shared" si="4"/>
        <v>Baja</v>
      </c>
      <c r="AE30" s="194"/>
      <c r="AF30" s="186" t="s">
        <v>227</v>
      </c>
      <c r="AG30" s="195">
        <v>0.48050000000000004</v>
      </c>
      <c r="AH30"/>
    </row>
    <row r="31" spans="1:34" ht="16" x14ac:dyDescent="0.2">
      <c r="A31" s="51" t="s">
        <v>887</v>
      </c>
      <c r="B31" s="51" t="s">
        <v>3</v>
      </c>
      <c r="C31" s="51" t="s">
        <v>40</v>
      </c>
      <c r="D31" s="110">
        <v>0.87625000000000008</v>
      </c>
      <c r="E31" s="54"/>
      <c r="F31"/>
      <c r="G31" s="111">
        <f t="shared" si="9"/>
        <v>1</v>
      </c>
      <c r="H31" s="71" t="str">
        <f t="shared" si="10"/>
        <v>Muy Alta</v>
      </c>
      <c r="O31" s="51" t="s">
        <v>887</v>
      </c>
      <c r="P31" s="51" t="s">
        <v>12</v>
      </c>
      <c r="Q31" s="54">
        <v>0.93116666666666659</v>
      </c>
      <c r="S31" s="72">
        <f t="shared" si="7"/>
        <v>1</v>
      </c>
      <c r="T31" s="71" t="str">
        <f t="shared" si="8"/>
        <v>Muy Alta</v>
      </c>
      <c r="X31" s="51" t="str">
        <f t="shared" si="0"/>
        <v>NORTE</v>
      </c>
      <c r="Y31" s="51" t="str">
        <f t="shared" si="1"/>
        <v>Degradación</v>
      </c>
      <c r="Z31" s="51" t="str">
        <f t="shared" si="2"/>
        <v>Introducción Especies Exóticas/Invasoras</v>
      </c>
      <c r="AA31" s="100">
        <f t="shared" si="0"/>
        <v>0.24099999999999996</v>
      </c>
      <c r="AB31" s="100">
        <f t="shared" si="3"/>
        <v>0.55500000000000005</v>
      </c>
      <c r="AC31" s="100" t="str">
        <f t="shared" si="4"/>
        <v>Media</v>
      </c>
      <c r="AE31" s="194"/>
      <c r="AF31" s="186" t="s">
        <v>922</v>
      </c>
      <c r="AG31" s="195">
        <v>0.45199999999999996</v>
      </c>
      <c r="AH31"/>
    </row>
    <row r="32" spans="1:34" ht="16" x14ac:dyDescent="0.2">
      <c r="A32" s="51" t="s">
        <v>887</v>
      </c>
      <c r="B32" s="51" t="s">
        <v>3</v>
      </c>
      <c r="C32" s="51" t="s">
        <v>229</v>
      </c>
      <c r="D32" s="110">
        <v>0.11399999999999999</v>
      </c>
      <c r="E32" s="54"/>
      <c r="F32"/>
      <c r="G32" s="111">
        <f t="shared" si="9"/>
        <v>0.25</v>
      </c>
      <c r="H32" s="71" t="str">
        <f t="shared" si="10"/>
        <v>Baja</v>
      </c>
      <c r="O32" s="51" t="s">
        <v>887</v>
      </c>
      <c r="P32" s="51" t="s">
        <v>233</v>
      </c>
      <c r="Q32" s="54">
        <v>6.8500000000000005E-2</v>
      </c>
      <c r="S32" s="72">
        <f t="shared" si="7"/>
        <v>3.6999999999999998E-2</v>
      </c>
      <c r="T32" s="71" t="str">
        <f t="shared" si="8"/>
        <v>Muy Baja</v>
      </c>
      <c r="X32" s="51" t="str">
        <f t="shared" si="0"/>
        <v>NORTE</v>
      </c>
      <c r="Y32" s="51" t="str">
        <f t="shared" si="1"/>
        <v>Degradación</v>
      </c>
      <c r="Z32" s="51" t="str">
        <f t="shared" si="2"/>
        <v>Otras Causas Misceláneas</v>
      </c>
      <c r="AA32" s="100">
        <f t="shared" si="0"/>
        <v>4.9499999999999995E-2</v>
      </c>
      <c r="AB32" s="100">
        <f t="shared" si="3"/>
        <v>0</v>
      </c>
      <c r="AC32" s="100" t="str">
        <f t="shared" si="4"/>
        <v>Muy Baja</v>
      </c>
      <c r="AE32" s="194"/>
      <c r="AF32" s="186" t="s">
        <v>173</v>
      </c>
      <c r="AG32" s="195">
        <v>0.44400000000000001</v>
      </c>
      <c r="AH32"/>
    </row>
    <row r="33" spans="1:34" ht="16" x14ac:dyDescent="0.2">
      <c r="A33" s="51" t="s">
        <v>887</v>
      </c>
      <c r="B33" s="51" t="s">
        <v>3</v>
      </c>
      <c r="C33" s="51" t="s">
        <v>7</v>
      </c>
      <c r="D33" s="110">
        <v>9.818181818181819E-2</v>
      </c>
      <c r="E33" s="54"/>
      <c r="F33"/>
      <c r="G33" s="111">
        <f t="shared" si="9"/>
        <v>0.125</v>
      </c>
      <c r="H33" s="71" t="str">
        <f t="shared" si="10"/>
        <v>Muy Baja</v>
      </c>
      <c r="O33" s="51" t="s">
        <v>887</v>
      </c>
      <c r="P33" s="51" t="s">
        <v>231</v>
      </c>
      <c r="Q33" s="54">
        <v>0.59778571428571425</v>
      </c>
      <c r="S33" s="72">
        <f t="shared" si="7"/>
        <v>0.74</v>
      </c>
      <c r="T33" s="71" t="str">
        <f t="shared" si="8"/>
        <v>Alta</v>
      </c>
      <c r="X33" s="51" t="str">
        <f t="shared" si="0"/>
        <v>NORTE</v>
      </c>
      <c r="Y33" s="51" t="str">
        <f t="shared" si="1"/>
        <v>Degradación</v>
      </c>
      <c r="Z33" s="51" t="str">
        <f t="shared" si="2"/>
        <v>Pastoreo de ganado en bosques</v>
      </c>
      <c r="AA33" s="100">
        <f t="shared" si="0"/>
        <v>0.93116666666666659</v>
      </c>
      <c r="AB33" s="100">
        <f t="shared" si="3"/>
        <v>1</v>
      </c>
      <c r="AC33" s="100" t="str">
        <f t="shared" si="4"/>
        <v>Muy Alta</v>
      </c>
      <c r="AE33" s="194"/>
      <c r="AF33" s="186" t="s">
        <v>243</v>
      </c>
      <c r="AG33" s="195">
        <v>0.44400000000000001</v>
      </c>
      <c r="AH33"/>
    </row>
    <row r="34" spans="1:34" ht="16" x14ac:dyDescent="0.2">
      <c r="A34" s="51" t="s">
        <v>887</v>
      </c>
      <c r="B34" s="51" t="s">
        <v>3</v>
      </c>
      <c r="C34" s="51" t="s">
        <v>237</v>
      </c>
      <c r="D34" s="110">
        <v>0.08</v>
      </c>
      <c r="E34" s="54"/>
      <c r="F34"/>
      <c r="G34" s="111">
        <f t="shared" si="9"/>
        <v>0</v>
      </c>
      <c r="H34" s="71" t="str">
        <f t="shared" si="10"/>
        <v>Muy Baja</v>
      </c>
      <c r="O34" s="51" t="s">
        <v>887</v>
      </c>
      <c r="P34" s="51" t="s">
        <v>238</v>
      </c>
      <c r="Q34" s="54">
        <v>0.3155</v>
      </c>
      <c r="S34" s="72">
        <f t="shared" si="7"/>
        <v>0.51800000000000002</v>
      </c>
      <c r="T34" s="71" t="str">
        <f t="shared" si="8"/>
        <v>Media</v>
      </c>
      <c r="X34" s="51" t="str">
        <f t="shared" si="0"/>
        <v>NORTE</v>
      </c>
      <c r="Y34" s="51" t="str">
        <f t="shared" si="1"/>
        <v>Degradación</v>
      </c>
      <c r="Z34" s="51" t="str">
        <f t="shared" si="2"/>
        <v>Plagas y Enfermedades Forestales</v>
      </c>
      <c r="AA34" s="100">
        <f t="shared" si="0"/>
        <v>6.8500000000000005E-2</v>
      </c>
      <c r="AB34" s="100">
        <f t="shared" si="3"/>
        <v>0.111</v>
      </c>
      <c r="AC34" s="100" t="str">
        <f t="shared" si="4"/>
        <v>Muy Baja</v>
      </c>
      <c r="AE34" s="194"/>
      <c r="AF34" s="186" t="s">
        <v>230</v>
      </c>
      <c r="AG34" s="195">
        <v>0.42799999999999999</v>
      </c>
      <c r="AH34"/>
    </row>
    <row r="35" spans="1:34" ht="16" x14ac:dyDescent="0.2">
      <c r="A35" s="51" t="s">
        <v>887</v>
      </c>
      <c r="B35" s="51" t="s">
        <v>3</v>
      </c>
      <c r="C35" s="51" t="s">
        <v>228</v>
      </c>
      <c r="D35" s="110">
        <v>0.67769230769230759</v>
      </c>
      <c r="E35" s="54"/>
      <c r="F35"/>
      <c r="G35" s="111">
        <f t="shared" si="9"/>
        <v>0.75</v>
      </c>
      <c r="H35" s="71" t="str">
        <f t="shared" si="10"/>
        <v>Alta</v>
      </c>
      <c r="O35" s="51" t="s">
        <v>887</v>
      </c>
      <c r="P35" s="51" t="s">
        <v>228</v>
      </c>
      <c r="Q35" s="54">
        <v>0.55541176470588238</v>
      </c>
      <c r="S35" s="72">
        <f t="shared" si="7"/>
        <v>0.70299999999999996</v>
      </c>
      <c r="T35" s="71" t="str">
        <f t="shared" si="8"/>
        <v>Alta</v>
      </c>
      <c r="X35" s="51" t="str">
        <f t="shared" si="0"/>
        <v>NORTE</v>
      </c>
      <c r="Y35" s="51" t="str">
        <f t="shared" si="1"/>
        <v>Degradación</v>
      </c>
      <c r="Z35" s="51" t="str">
        <f t="shared" si="2"/>
        <v>Planes de Manejo mal gestionados/mal ejecutados</v>
      </c>
      <c r="AA35" s="100">
        <f t="shared" si="0"/>
        <v>0.59778571428571425</v>
      </c>
      <c r="AB35" s="100">
        <f t="shared" si="3"/>
        <v>0.77700000000000002</v>
      </c>
      <c r="AC35" s="100" t="str">
        <f t="shared" si="4"/>
        <v>Alta</v>
      </c>
      <c r="AE35" s="194" t="s">
        <v>255</v>
      </c>
      <c r="AF35" s="186" t="s">
        <v>73</v>
      </c>
      <c r="AG35" s="195">
        <v>0.4</v>
      </c>
      <c r="AH35"/>
    </row>
    <row r="36" spans="1:34" ht="16" x14ac:dyDescent="0.2">
      <c r="A36" s="51" t="s">
        <v>887</v>
      </c>
      <c r="B36" s="51" t="s">
        <v>3</v>
      </c>
      <c r="C36" s="51" t="s">
        <v>922</v>
      </c>
      <c r="D36" s="110">
        <v>0.31166666666666665</v>
      </c>
      <c r="E36" s="54"/>
      <c r="F36"/>
      <c r="G36" s="111">
        <f t="shared" si="9"/>
        <v>0.5</v>
      </c>
      <c r="H36" s="71" t="str">
        <f t="shared" si="10"/>
        <v>Media</v>
      </c>
      <c r="O36" s="51" t="s">
        <v>887</v>
      </c>
      <c r="P36" s="51" t="s">
        <v>73</v>
      </c>
      <c r="Q36" s="54">
        <v>0.15766666666666665</v>
      </c>
      <c r="S36" s="72">
        <f t="shared" si="7"/>
        <v>0.222</v>
      </c>
      <c r="T36" s="71" t="str">
        <f t="shared" si="8"/>
        <v>Baja</v>
      </c>
      <c r="X36" s="51" t="str">
        <f t="shared" si="0"/>
        <v>NORTE</v>
      </c>
      <c r="Y36" s="51" t="str">
        <f t="shared" si="1"/>
        <v>Degradación</v>
      </c>
      <c r="Z36" s="51" t="str">
        <f t="shared" si="2"/>
        <v xml:space="preserve">Tala Ilegal de Bosque Natural </v>
      </c>
      <c r="AA36" s="100">
        <f t="shared" si="0"/>
        <v>0.158</v>
      </c>
      <c r="AB36" s="100">
        <f t="shared" si="3"/>
        <v>0.33300000000000002</v>
      </c>
      <c r="AC36" s="100" t="str">
        <f t="shared" si="4"/>
        <v>Baja</v>
      </c>
      <c r="AE36" s="194"/>
      <c r="AF36" s="186" t="s">
        <v>236</v>
      </c>
      <c r="AG36" s="195">
        <v>0.38400000000000001</v>
      </c>
      <c r="AH36"/>
    </row>
    <row r="37" spans="1:34" ht="16" x14ac:dyDescent="0.2">
      <c r="A37" s="51" t="s">
        <v>887</v>
      </c>
      <c r="B37" s="51" t="s">
        <v>10</v>
      </c>
      <c r="C37" s="51" t="s">
        <v>173</v>
      </c>
      <c r="D37" s="110">
        <v>0.17933333333333334</v>
      </c>
      <c r="E37" s="54"/>
      <c r="F37"/>
      <c r="G37" s="112">
        <f>+_xlfn.PERCENTRANK.INC($D$37:$D$46,D37,3)</f>
        <v>0.44400000000000001</v>
      </c>
      <c r="H37" s="89" t="str">
        <f t="shared" si="10"/>
        <v>Media</v>
      </c>
      <c r="O37" s="51" t="s">
        <v>887</v>
      </c>
      <c r="P37" s="51" t="s">
        <v>922</v>
      </c>
      <c r="Q37" s="54">
        <v>0.31166666666666665</v>
      </c>
      <c r="S37" s="72">
        <f t="shared" si="7"/>
        <v>0.48099999999999998</v>
      </c>
      <c r="T37" s="71" t="str">
        <f t="shared" si="8"/>
        <v>Media</v>
      </c>
      <c r="X37" s="51" t="str">
        <f t="shared" si="0"/>
        <v>SURESTE</v>
      </c>
      <c r="Y37" s="51" t="str">
        <f t="shared" si="1"/>
        <v>Causas Indirectas</v>
      </c>
      <c r="Z37" s="51" t="str">
        <f t="shared" si="2"/>
        <v>Baja Valoración Económica de Bosques</v>
      </c>
      <c r="AA37" s="100">
        <f t="shared" si="0"/>
        <v>0.34899999999999998</v>
      </c>
      <c r="AB37" s="100">
        <f t="shared" si="3"/>
        <v>0.5</v>
      </c>
      <c r="AC37" s="100" t="str">
        <f t="shared" si="4"/>
        <v>Media</v>
      </c>
      <c r="AE37" s="194"/>
      <c r="AF37" s="186" t="s">
        <v>238</v>
      </c>
      <c r="AG37" s="195">
        <v>0.35</v>
      </c>
      <c r="AH37"/>
    </row>
    <row r="38" spans="1:34" ht="16" x14ac:dyDescent="0.2">
      <c r="A38" s="51" t="s">
        <v>887</v>
      </c>
      <c r="B38" s="51" t="s">
        <v>10</v>
      </c>
      <c r="C38" s="51" t="s">
        <v>42</v>
      </c>
      <c r="D38" s="110">
        <v>0.83975</v>
      </c>
      <c r="E38" s="54"/>
      <c r="F38"/>
      <c r="G38" s="112">
        <f t="shared" ref="G38:G46" si="11">+_xlfn.PERCENTRANK.INC($D$37:$D$46,D38,3)</f>
        <v>0.88800000000000001</v>
      </c>
      <c r="H38" s="89" t="str">
        <f t="shared" si="10"/>
        <v>Muy Alta</v>
      </c>
      <c r="O38" s="51" t="s">
        <v>887</v>
      </c>
      <c r="P38" s="51" t="s">
        <v>925</v>
      </c>
      <c r="Q38" s="54">
        <v>0.12041666666666667</v>
      </c>
      <c r="S38" s="72">
        <f t="shared" si="7"/>
        <v>0.14799999999999999</v>
      </c>
      <c r="T38" s="71" t="str">
        <f t="shared" si="8"/>
        <v>Muy Baja</v>
      </c>
      <c r="X38" s="51" t="str">
        <f t="shared" si="0"/>
        <v>SURESTE</v>
      </c>
      <c r="Y38" s="51" t="str">
        <f t="shared" si="1"/>
        <v>Causas Indirectas</v>
      </c>
      <c r="Z38" s="51" t="str">
        <f t="shared" si="2"/>
        <v>Desastres Naturales</v>
      </c>
      <c r="AA38" s="100">
        <f t="shared" si="0"/>
        <v>0.20799999999999999</v>
      </c>
      <c r="AB38" s="100">
        <f t="shared" si="3"/>
        <v>0.3</v>
      </c>
      <c r="AC38" s="100" t="str">
        <f t="shared" si="4"/>
        <v>Baja</v>
      </c>
      <c r="AE38" s="194"/>
      <c r="AF38" s="186" t="s">
        <v>228</v>
      </c>
      <c r="AG38" s="195">
        <v>0.33300000000000002</v>
      </c>
      <c r="AH38"/>
    </row>
    <row r="39" spans="1:34" ht="16" x14ac:dyDescent="0.2">
      <c r="A39" s="51" t="s">
        <v>887</v>
      </c>
      <c r="B39" s="51" t="s">
        <v>10</v>
      </c>
      <c r="C39" s="51" t="s">
        <v>230</v>
      </c>
      <c r="D39" s="110">
        <v>0.28323076923076929</v>
      </c>
      <c r="E39" s="54"/>
      <c r="F39"/>
      <c r="G39" s="112">
        <f t="shared" si="11"/>
        <v>0.66600000000000004</v>
      </c>
      <c r="H39" s="89" t="str">
        <f t="shared" si="10"/>
        <v>Alta</v>
      </c>
      <c r="O39" s="51" t="s">
        <v>887</v>
      </c>
      <c r="P39" s="51" t="s">
        <v>926</v>
      </c>
      <c r="Q39" s="54">
        <v>0.61599999999999988</v>
      </c>
      <c r="S39" s="72">
        <f t="shared" si="7"/>
        <v>0.77700000000000002</v>
      </c>
      <c r="T39" s="71" t="str">
        <f t="shared" si="8"/>
        <v>Alta</v>
      </c>
      <c r="X39" s="51" t="str">
        <f t="shared" si="0"/>
        <v>SURESTE</v>
      </c>
      <c r="Y39" s="51" t="str">
        <f t="shared" si="1"/>
        <v>Causas Indirectas</v>
      </c>
      <c r="Z39" s="51" t="str">
        <f t="shared" si="2"/>
        <v>Dinámica Migratoria</v>
      </c>
      <c r="AA39" s="100">
        <f t="shared" si="0"/>
        <v>0.45025000000000004</v>
      </c>
      <c r="AB39" s="100">
        <f t="shared" si="3"/>
        <v>0.6</v>
      </c>
      <c r="AC39" s="100" t="str">
        <f t="shared" si="4"/>
        <v>Media</v>
      </c>
      <c r="AE39" s="194"/>
      <c r="AF39" s="186" t="s">
        <v>42</v>
      </c>
      <c r="AG39" s="195">
        <v>0.32999999999999996</v>
      </c>
      <c r="AH39"/>
    </row>
    <row r="40" spans="1:34" ht="16" x14ac:dyDescent="0.2">
      <c r="A40" s="51" t="s">
        <v>887</v>
      </c>
      <c r="B40" s="51" t="s">
        <v>10</v>
      </c>
      <c r="C40" s="51" t="s">
        <v>7</v>
      </c>
      <c r="D40" s="110">
        <v>0.14899999999999999</v>
      </c>
      <c r="E40" s="54"/>
      <c r="F40"/>
      <c r="G40" s="112">
        <f t="shared" si="11"/>
        <v>0.222</v>
      </c>
      <c r="H40" s="89" t="str">
        <f t="shared" si="10"/>
        <v>Baja</v>
      </c>
      <c r="O40" s="51" t="s">
        <v>887</v>
      </c>
      <c r="P40" s="51" t="s">
        <v>951</v>
      </c>
      <c r="Q40" s="54">
        <v>0.69452631578947366</v>
      </c>
      <c r="S40" s="72">
        <f t="shared" si="7"/>
        <v>0.81399999999999995</v>
      </c>
      <c r="T40" s="71" t="str">
        <f t="shared" si="8"/>
        <v>Muy Alta</v>
      </c>
      <c r="X40" s="51" t="str">
        <f t="shared" si="0"/>
        <v>SURESTE</v>
      </c>
      <c r="Y40" s="51" t="str">
        <f t="shared" si="1"/>
        <v>Causas Indirectas</v>
      </c>
      <c r="Z40" s="51" t="str">
        <f t="shared" si="2"/>
        <v>Informalidad Mercado Leña/Carbón</v>
      </c>
      <c r="AA40" s="100">
        <f t="shared" si="0"/>
        <v>0.51433333333333342</v>
      </c>
      <c r="AB40" s="100">
        <f t="shared" si="3"/>
        <v>0.7</v>
      </c>
      <c r="AC40" s="100" t="str">
        <f t="shared" si="4"/>
        <v>Alta</v>
      </c>
      <c r="AE40" s="194"/>
      <c r="AF40" s="186" t="s">
        <v>173</v>
      </c>
      <c r="AG40" s="195">
        <v>0.3165</v>
      </c>
      <c r="AH40"/>
    </row>
    <row r="41" spans="1:34" ht="16" x14ac:dyDescent="0.2">
      <c r="A41" s="51" t="s">
        <v>887</v>
      </c>
      <c r="B41" s="51" t="s">
        <v>10</v>
      </c>
      <c r="C41" s="51" t="s">
        <v>234</v>
      </c>
      <c r="D41" s="110">
        <v>0.24099999999999996</v>
      </c>
      <c r="E41" s="54"/>
      <c r="F41"/>
      <c r="G41" s="112">
        <f t="shared" si="11"/>
        <v>0.55500000000000005</v>
      </c>
      <c r="H41" s="89" t="str">
        <f t="shared" si="10"/>
        <v>Media</v>
      </c>
      <c r="O41" s="51" t="s">
        <v>887</v>
      </c>
      <c r="P41" s="51" t="s">
        <v>952</v>
      </c>
      <c r="Q41" s="54">
        <v>0.80947619047619079</v>
      </c>
      <c r="S41" s="72">
        <f t="shared" si="7"/>
        <v>0.92500000000000004</v>
      </c>
      <c r="T41" s="71" t="str">
        <f t="shared" si="8"/>
        <v>Muy Alta</v>
      </c>
      <c r="X41" s="51" t="str">
        <f t="shared" si="0"/>
        <v>SURESTE</v>
      </c>
      <c r="Y41" s="51" t="str">
        <f t="shared" si="1"/>
        <v>Causas Indirectas</v>
      </c>
      <c r="Z41" s="51" t="str">
        <f t="shared" si="2"/>
        <v>Insumos Energéticos (Biomasa)</v>
      </c>
      <c r="AA41" s="100">
        <f t="shared" si="0"/>
        <v>0.13900000000000001</v>
      </c>
      <c r="AB41" s="100">
        <f t="shared" si="3"/>
        <v>0.1</v>
      </c>
      <c r="AC41" s="100" t="str">
        <f t="shared" si="4"/>
        <v>Muy Baja</v>
      </c>
      <c r="AE41" s="194"/>
      <c r="AF41" s="186" t="s">
        <v>242</v>
      </c>
      <c r="AG41" s="195">
        <v>0.307</v>
      </c>
      <c r="AH41"/>
    </row>
    <row r="42" spans="1:34" ht="16" x14ac:dyDescent="0.2">
      <c r="A42" s="51" t="s">
        <v>887</v>
      </c>
      <c r="B42" s="51" t="s">
        <v>10</v>
      </c>
      <c r="C42" s="51" t="s">
        <v>242</v>
      </c>
      <c r="D42" s="110">
        <v>4.9499999999999995E-2</v>
      </c>
      <c r="E42" s="54"/>
      <c r="F42"/>
      <c r="G42" s="112">
        <f t="shared" si="11"/>
        <v>0</v>
      </c>
      <c r="H42" s="89" t="str">
        <f t="shared" si="10"/>
        <v>Muy Baja</v>
      </c>
      <c r="O42" s="51" t="s">
        <v>903</v>
      </c>
      <c r="P42" s="51" t="s">
        <v>39</v>
      </c>
      <c r="Q42" s="54">
        <v>0.65916666666666657</v>
      </c>
      <c r="S42" s="97">
        <f>+_xlfn.PERCENTRANK.INC($Q$42:$Q$65,Q42,3)</f>
        <v>0.78200000000000003</v>
      </c>
      <c r="T42" s="97" t="str">
        <f t="shared" si="8"/>
        <v>Alta</v>
      </c>
      <c r="X42" s="51" t="str">
        <f t="shared" si="0"/>
        <v>SURESTE</v>
      </c>
      <c r="Y42" s="51" t="str">
        <f t="shared" si="1"/>
        <v>Causas Indirectas</v>
      </c>
      <c r="Z42" s="51" t="str">
        <f t="shared" si="2"/>
        <v>Otras Causas Misceláneas</v>
      </c>
      <c r="AA42" s="100">
        <f t="shared" si="0"/>
        <v>4.2000000000000003E-2</v>
      </c>
      <c r="AB42" s="100">
        <f t="shared" si="3"/>
        <v>0</v>
      </c>
      <c r="AC42" s="100" t="str">
        <f t="shared" si="4"/>
        <v>Muy Baja</v>
      </c>
      <c r="AE42" s="194"/>
      <c r="AF42" s="186" t="s">
        <v>243</v>
      </c>
      <c r="AG42" s="195">
        <v>0.28499999999999998</v>
      </c>
      <c r="AH42"/>
    </row>
    <row r="43" spans="1:34" ht="16" x14ac:dyDescent="0.2">
      <c r="A43" s="51" t="s">
        <v>887</v>
      </c>
      <c r="B43" s="51" t="s">
        <v>10</v>
      </c>
      <c r="C43" s="51" t="s">
        <v>12</v>
      </c>
      <c r="D43" s="110">
        <v>0.93116666666666659</v>
      </c>
      <c r="E43" s="54"/>
      <c r="F43"/>
      <c r="G43" s="112">
        <f t="shared" si="11"/>
        <v>1</v>
      </c>
      <c r="H43" s="89" t="str">
        <f t="shared" si="10"/>
        <v>Muy Alta</v>
      </c>
      <c r="O43" s="51" t="s">
        <v>903</v>
      </c>
      <c r="P43" s="51" t="s">
        <v>5</v>
      </c>
      <c r="Q43" s="54">
        <v>0.44542857142857145</v>
      </c>
      <c r="S43" s="97">
        <f t="shared" ref="S43:S65" si="12">+_xlfn.PERCENTRANK.INC($Q$42:$Q$65,Q43,3)</f>
        <v>0.52100000000000002</v>
      </c>
      <c r="T43" s="97" t="str">
        <f t="shared" si="8"/>
        <v>Media</v>
      </c>
      <c r="X43" s="51" t="str">
        <f t="shared" si="0"/>
        <v>SURESTE</v>
      </c>
      <c r="Y43" s="51" t="str">
        <f t="shared" si="1"/>
        <v>Causas Indirectas</v>
      </c>
      <c r="Z43" s="51" t="str">
        <f t="shared" si="2"/>
        <v>Pobreza -Desempleo</v>
      </c>
      <c r="AA43" s="100">
        <f t="shared" si="0"/>
        <v>0.30399999999999999</v>
      </c>
      <c r="AB43" s="100">
        <f t="shared" si="3"/>
        <v>0.4</v>
      </c>
      <c r="AC43" s="100" t="str">
        <f t="shared" si="4"/>
        <v>Baja</v>
      </c>
      <c r="AE43" s="194"/>
      <c r="AF43" s="186" t="s">
        <v>229</v>
      </c>
      <c r="AG43" s="195">
        <v>0.26749999999999996</v>
      </c>
      <c r="AH43"/>
    </row>
    <row r="44" spans="1:34" ht="16" x14ac:dyDescent="0.2">
      <c r="A44" s="51" t="s">
        <v>887</v>
      </c>
      <c r="B44" s="51" t="s">
        <v>10</v>
      </c>
      <c r="C44" s="51" t="s">
        <v>233</v>
      </c>
      <c r="D44" s="110">
        <v>6.8500000000000005E-2</v>
      </c>
      <c r="E44" s="54"/>
      <c r="F44"/>
      <c r="G44" s="112">
        <f t="shared" si="11"/>
        <v>0.111</v>
      </c>
      <c r="H44" s="89" t="str">
        <f t="shared" si="10"/>
        <v>Muy Baja</v>
      </c>
      <c r="O44" s="51" t="s">
        <v>903</v>
      </c>
      <c r="P44" s="51" t="s">
        <v>241</v>
      </c>
      <c r="Q44" s="54">
        <v>0.34899999999999998</v>
      </c>
      <c r="S44" s="97">
        <f t="shared" si="12"/>
        <v>0.47799999999999998</v>
      </c>
      <c r="T44" s="97" t="str">
        <f t="shared" si="8"/>
        <v>Media</v>
      </c>
      <c r="X44" s="51" t="str">
        <f t="shared" si="0"/>
        <v>SURESTE</v>
      </c>
      <c r="Y44" s="51" t="str">
        <f t="shared" si="1"/>
        <v>Causas Indirectas</v>
      </c>
      <c r="Z44" s="51" t="str">
        <f t="shared" si="2"/>
        <v>Turismo: Expansión del área turística</v>
      </c>
      <c r="AA44" s="100">
        <f t="shared" si="0"/>
        <v>0.17099999999999999</v>
      </c>
      <c r="AB44" s="100">
        <f t="shared" si="3"/>
        <v>0.2</v>
      </c>
      <c r="AC44" s="100" t="str">
        <f t="shared" si="4"/>
        <v>Muy Baja</v>
      </c>
      <c r="AE44" s="194"/>
      <c r="AF44" s="186" t="s">
        <v>67</v>
      </c>
      <c r="AG44" s="195">
        <v>0.23</v>
      </c>
      <c r="AH44"/>
    </row>
    <row r="45" spans="1:34" ht="16" x14ac:dyDescent="0.2">
      <c r="A45" s="51" t="s">
        <v>887</v>
      </c>
      <c r="B45" s="51" t="s">
        <v>10</v>
      </c>
      <c r="C45" s="51" t="s">
        <v>231</v>
      </c>
      <c r="D45" s="110">
        <v>0.59778571428571425</v>
      </c>
      <c r="E45" s="54"/>
      <c r="F45"/>
      <c r="G45" s="112">
        <f t="shared" si="11"/>
        <v>0.77700000000000002</v>
      </c>
      <c r="H45" s="89" t="str">
        <f t="shared" si="10"/>
        <v>Alta</v>
      </c>
      <c r="O45" s="51" t="s">
        <v>903</v>
      </c>
      <c r="P45" s="51" t="s">
        <v>173</v>
      </c>
      <c r="Q45" s="54">
        <v>0.18066666666666667</v>
      </c>
      <c r="S45" s="97">
        <f t="shared" si="12"/>
        <v>0.217</v>
      </c>
      <c r="T45" s="97" t="str">
        <f t="shared" si="8"/>
        <v>Baja</v>
      </c>
      <c r="X45" s="51" t="str">
        <f t="shared" si="0"/>
        <v>SURESTE</v>
      </c>
      <c r="Y45" s="51" t="str">
        <f t="shared" si="1"/>
        <v>Causas Indirectas</v>
      </c>
      <c r="Z45" s="51" t="str">
        <f t="shared" si="2"/>
        <v>Débil Educación Ambiental</v>
      </c>
      <c r="AA45" s="100">
        <f t="shared" si="0"/>
        <v>0.5958</v>
      </c>
      <c r="AB45" s="100">
        <f t="shared" si="3"/>
        <v>0.9</v>
      </c>
      <c r="AC45" s="100" t="str">
        <f t="shared" si="4"/>
        <v>Muy Alta</v>
      </c>
      <c r="AE45" s="194"/>
      <c r="AF45" s="186" t="s">
        <v>922</v>
      </c>
      <c r="AG45" s="195">
        <v>0.222</v>
      </c>
      <c r="AH45"/>
    </row>
    <row r="46" spans="1:34" ht="16" x14ac:dyDescent="0.2">
      <c r="A46" s="51" t="s">
        <v>887</v>
      </c>
      <c r="B46" s="51" t="s">
        <v>10</v>
      </c>
      <c r="C46" s="51" t="s">
        <v>228</v>
      </c>
      <c r="D46" s="110">
        <v>0.158</v>
      </c>
      <c r="E46" s="54"/>
      <c r="F46"/>
      <c r="G46" s="112">
        <f t="shared" si="11"/>
        <v>0.33300000000000002</v>
      </c>
      <c r="H46" s="89" t="str">
        <f t="shared" si="10"/>
        <v>Baja</v>
      </c>
      <c r="O46" s="51" t="s">
        <v>903</v>
      </c>
      <c r="P46" s="51" t="s">
        <v>232</v>
      </c>
      <c r="Q46" s="54">
        <v>0.45025000000000004</v>
      </c>
      <c r="S46" s="97">
        <f t="shared" si="12"/>
        <v>0.56499999999999995</v>
      </c>
      <c r="T46" s="97" t="str">
        <f t="shared" si="8"/>
        <v>Media</v>
      </c>
      <c r="X46" s="51" t="str">
        <f t="shared" si="0"/>
        <v>SURESTE</v>
      </c>
      <c r="Y46" s="51" t="str">
        <f t="shared" si="1"/>
        <v>Causas Indirectas</v>
      </c>
      <c r="Z46" s="51" t="str">
        <f t="shared" si="2"/>
        <v>Debilidad en la Institucionalidad Forestal</v>
      </c>
      <c r="AA46" s="100">
        <f t="shared" si="0"/>
        <v>0.58616666666666661</v>
      </c>
      <c r="AB46" s="100">
        <f t="shared" si="3"/>
        <v>0.8</v>
      </c>
      <c r="AC46" s="100" t="str">
        <f t="shared" si="4"/>
        <v>Alta</v>
      </c>
      <c r="AE46" s="194"/>
      <c r="AF46" s="186" t="s">
        <v>7</v>
      </c>
      <c r="AG46" s="195">
        <v>0.222</v>
      </c>
      <c r="AH46"/>
    </row>
    <row r="47" spans="1:34" ht="16" x14ac:dyDescent="0.2">
      <c r="A47" s="51" t="s">
        <v>903</v>
      </c>
      <c r="B47" s="51" t="s">
        <v>15</v>
      </c>
      <c r="C47" s="51" t="s">
        <v>241</v>
      </c>
      <c r="D47" s="110">
        <v>0.34899999999999998</v>
      </c>
      <c r="E47" s="54"/>
      <c r="F47"/>
      <c r="G47" s="113">
        <f>+_xlfn.PERCENTRANK.INC($D$47:$D$57,D47,3)</f>
        <v>0.5</v>
      </c>
      <c r="H47" s="93" t="str">
        <f t="shared" si="10"/>
        <v>Media</v>
      </c>
      <c r="O47" s="51" t="s">
        <v>903</v>
      </c>
      <c r="P47" s="51" t="s">
        <v>42</v>
      </c>
      <c r="Q47" s="54">
        <v>0.77157142857142857</v>
      </c>
      <c r="S47" s="97">
        <f t="shared" si="12"/>
        <v>0.86899999999999999</v>
      </c>
      <c r="T47" s="97" t="str">
        <f t="shared" si="8"/>
        <v>Muy Alta</v>
      </c>
      <c r="X47" s="51" t="str">
        <f t="shared" si="0"/>
        <v>SURESTE</v>
      </c>
      <c r="Y47" s="51" t="str">
        <f t="shared" si="1"/>
        <v>Causas Indirectas</v>
      </c>
      <c r="Z47" s="51" t="str">
        <f t="shared" si="2"/>
        <v>Debilidad en las Políticas Públicas</v>
      </c>
      <c r="AA47" s="100">
        <f t="shared" si="0"/>
        <v>0.77422222222222226</v>
      </c>
      <c r="AB47" s="100">
        <f t="shared" si="3"/>
        <v>1</v>
      </c>
      <c r="AC47" s="100" t="str">
        <f t="shared" si="4"/>
        <v>Muy Alta</v>
      </c>
      <c r="AE47" s="194" t="s">
        <v>256</v>
      </c>
      <c r="AF47" s="186" t="s">
        <v>236</v>
      </c>
      <c r="AG47" s="195">
        <v>0.2</v>
      </c>
      <c r="AH47"/>
    </row>
    <row r="48" spans="1:34" ht="16" x14ac:dyDescent="0.2">
      <c r="A48" s="51" t="s">
        <v>903</v>
      </c>
      <c r="B48" s="51" t="s">
        <v>15</v>
      </c>
      <c r="C48" s="51" t="s">
        <v>173</v>
      </c>
      <c r="D48" s="110">
        <v>0.20799999999999999</v>
      </c>
      <c r="E48" s="54"/>
      <c r="F48"/>
      <c r="G48" s="113">
        <f t="shared" ref="G48:G57" si="13">+_xlfn.PERCENTRANK.INC($D$47:$D$57,D48,3)</f>
        <v>0.3</v>
      </c>
      <c r="H48" s="93" t="str">
        <f t="shared" si="10"/>
        <v>Baja</v>
      </c>
      <c r="O48" s="51" t="s">
        <v>903</v>
      </c>
      <c r="P48" s="51" t="s">
        <v>243</v>
      </c>
      <c r="Q48" s="54">
        <v>0.20799999999999999</v>
      </c>
      <c r="S48" s="97">
        <f t="shared" si="12"/>
        <v>0.26</v>
      </c>
      <c r="T48" s="97" t="str">
        <f t="shared" si="8"/>
        <v>Baja</v>
      </c>
      <c r="X48" s="51" t="str">
        <f t="shared" si="0"/>
        <v>SURESTE</v>
      </c>
      <c r="Y48" s="51" t="str">
        <f t="shared" si="1"/>
        <v>Deforestación</v>
      </c>
      <c r="Z48" s="51" t="str">
        <f t="shared" si="2"/>
        <v>Agricultura Comercial</v>
      </c>
      <c r="AA48" s="100">
        <f t="shared" si="0"/>
        <v>0.65916666666666657</v>
      </c>
      <c r="AB48" s="100">
        <f t="shared" si="3"/>
        <v>0.71399999999999997</v>
      </c>
      <c r="AC48" s="100" t="str">
        <f t="shared" si="4"/>
        <v>Alta</v>
      </c>
      <c r="AE48" s="194"/>
      <c r="AF48" s="186" t="s">
        <v>73</v>
      </c>
      <c r="AG48" s="195">
        <v>0.153</v>
      </c>
      <c r="AH48"/>
    </row>
    <row r="49" spans="1:34" ht="16" x14ac:dyDescent="0.2">
      <c r="A49" s="51" t="s">
        <v>903</v>
      </c>
      <c r="B49" s="51" t="s">
        <v>15</v>
      </c>
      <c r="C49" s="51" t="s">
        <v>232</v>
      </c>
      <c r="D49" s="110">
        <v>0.45025000000000004</v>
      </c>
      <c r="E49" s="54"/>
      <c r="F49"/>
      <c r="G49" s="113">
        <f t="shared" si="13"/>
        <v>0.6</v>
      </c>
      <c r="H49" s="93" t="str">
        <f t="shared" si="10"/>
        <v>Media</v>
      </c>
      <c r="O49" s="51" t="s">
        <v>903</v>
      </c>
      <c r="P49" s="51" t="s">
        <v>40</v>
      </c>
      <c r="Q49" s="54">
        <v>0.78316666666666668</v>
      </c>
      <c r="S49" s="97">
        <f t="shared" si="12"/>
        <v>0.95599999999999996</v>
      </c>
      <c r="T49" s="97" t="str">
        <f t="shared" si="8"/>
        <v>Muy Alta</v>
      </c>
      <c r="X49" s="51" t="str">
        <f t="shared" si="0"/>
        <v>SURESTE</v>
      </c>
      <c r="Y49" s="51" t="str">
        <f t="shared" si="1"/>
        <v>Deforestación</v>
      </c>
      <c r="Z49" s="51" t="str">
        <f t="shared" si="2"/>
        <v>Agricultura migratoria/subsistencia</v>
      </c>
      <c r="AA49" s="100">
        <f t="shared" si="0"/>
        <v>0.44542857142857145</v>
      </c>
      <c r="AB49" s="100">
        <f t="shared" si="3"/>
        <v>0.57099999999999995</v>
      </c>
      <c r="AC49" s="100" t="str">
        <f t="shared" si="4"/>
        <v>Media</v>
      </c>
      <c r="AE49" s="194"/>
      <c r="AF49" s="186" t="s">
        <v>7</v>
      </c>
      <c r="AG49" s="195">
        <v>0.13633333333333333</v>
      </c>
      <c r="AH49"/>
    </row>
    <row r="50" spans="1:34" ht="16" x14ac:dyDescent="0.2">
      <c r="A50" s="51" t="s">
        <v>903</v>
      </c>
      <c r="B50" s="51" t="s">
        <v>15</v>
      </c>
      <c r="C50" s="51" t="s">
        <v>19</v>
      </c>
      <c r="D50" s="110">
        <v>0.51433333333333342</v>
      </c>
      <c r="E50" s="54"/>
      <c r="F50"/>
      <c r="G50" s="113">
        <f t="shared" si="13"/>
        <v>0.7</v>
      </c>
      <c r="H50" s="93" t="str">
        <f t="shared" si="10"/>
        <v>Alta</v>
      </c>
      <c r="O50" s="51" t="s">
        <v>903</v>
      </c>
      <c r="P50" s="51" t="s">
        <v>229</v>
      </c>
      <c r="Q50" s="54">
        <v>3.1666666666666669E-2</v>
      </c>
      <c r="S50" s="97">
        <f t="shared" si="12"/>
        <v>0</v>
      </c>
      <c r="T50" s="97" t="str">
        <f t="shared" si="8"/>
        <v>Muy Baja</v>
      </c>
      <c r="X50" s="51" t="str">
        <f t="shared" si="0"/>
        <v>SURESTE</v>
      </c>
      <c r="Y50" s="51" t="str">
        <f t="shared" si="1"/>
        <v>Deforestación</v>
      </c>
      <c r="Z50" s="51" t="str">
        <f t="shared" si="2"/>
        <v>Extracción de Madera Leña/Carbón</v>
      </c>
      <c r="AA50" s="100">
        <f t="shared" si="0"/>
        <v>0.106</v>
      </c>
      <c r="AB50" s="100">
        <f t="shared" si="3"/>
        <v>0.28499999999999998</v>
      </c>
      <c r="AC50" s="100" t="str">
        <f t="shared" si="4"/>
        <v>Baja</v>
      </c>
      <c r="AE50" s="194"/>
      <c r="AF50" s="186" t="s">
        <v>925</v>
      </c>
      <c r="AG50" s="195">
        <v>9.2000000000000012E-2</v>
      </c>
      <c r="AH50"/>
    </row>
    <row r="51" spans="1:34" ht="16" x14ac:dyDescent="0.2">
      <c r="A51" s="51" t="s">
        <v>903</v>
      </c>
      <c r="B51" s="51" t="s">
        <v>15</v>
      </c>
      <c r="C51" s="51" t="s">
        <v>237</v>
      </c>
      <c r="D51" s="110">
        <v>0.13900000000000001</v>
      </c>
      <c r="F51"/>
      <c r="G51" s="113">
        <f t="shared" si="13"/>
        <v>0.1</v>
      </c>
      <c r="H51" s="93" t="str">
        <f t="shared" si="10"/>
        <v>Muy Baja</v>
      </c>
      <c r="O51" s="51" t="s">
        <v>903</v>
      </c>
      <c r="P51" s="51" t="s">
        <v>230</v>
      </c>
      <c r="Q51" s="54">
        <v>0.23066666666666669</v>
      </c>
      <c r="S51" s="97">
        <f t="shared" si="12"/>
        <v>0.30399999999999999</v>
      </c>
      <c r="T51" s="97" t="str">
        <f t="shared" si="8"/>
        <v>Baja</v>
      </c>
      <c r="X51" s="51" t="str">
        <f t="shared" si="0"/>
        <v>SURESTE</v>
      </c>
      <c r="Y51" s="51" t="str">
        <f t="shared" si="1"/>
        <v>Deforestación</v>
      </c>
      <c r="Z51" s="51" t="str">
        <f t="shared" si="2"/>
        <v>Ganadería Comercial</v>
      </c>
      <c r="AA51" s="100">
        <f t="shared" si="0"/>
        <v>0.78316666666666668</v>
      </c>
      <c r="AB51" s="100">
        <f t="shared" si="3"/>
        <v>1</v>
      </c>
      <c r="AC51" s="100" t="str">
        <f t="shared" si="4"/>
        <v>Muy Alta</v>
      </c>
      <c r="AE51" s="194"/>
      <c r="AF51" s="186" t="s">
        <v>173</v>
      </c>
      <c r="AG51" s="195">
        <v>8.0666666666666664E-2</v>
      </c>
      <c r="AH51"/>
    </row>
    <row r="52" spans="1:34" ht="16" x14ac:dyDescent="0.2">
      <c r="A52" s="51" t="s">
        <v>903</v>
      </c>
      <c r="B52" s="51" t="s">
        <v>15</v>
      </c>
      <c r="C52" s="51" t="s">
        <v>242</v>
      </c>
      <c r="D52" s="110">
        <v>4.2000000000000003E-2</v>
      </c>
      <c r="F52"/>
      <c r="G52" s="113">
        <f t="shared" si="13"/>
        <v>0</v>
      </c>
      <c r="H52" s="93" t="str">
        <f t="shared" si="10"/>
        <v>Muy Baja</v>
      </c>
      <c r="O52" s="51" t="s">
        <v>903</v>
      </c>
      <c r="P52" s="51" t="s">
        <v>19</v>
      </c>
      <c r="Q52" s="54">
        <v>0.51433333333333342</v>
      </c>
      <c r="S52" s="97">
        <f t="shared" si="12"/>
        <v>0.60799999999999998</v>
      </c>
      <c r="T52" s="97" t="str">
        <f t="shared" si="8"/>
        <v>Alta</v>
      </c>
      <c r="X52" s="51" t="str">
        <f t="shared" si="0"/>
        <v>SURESTE</v>
      </c>
      <c r="Y52" s="51" t="str">
        <f t="shared" si="1"/>
        <v>Deforestación</v>
      </c>
      <c r="Z52" s="51" t="str">
        <f t="shared" si="2"/>
        <v>Incendios Alta Intensidad</v>
      </c>
      <c r="AA52" s="100">
        <f t="shared" si="0"/>
        <v>3.1666666666666669E-2</v>
      </c>
      <c r="AB52" s="100">
        <f t="shared" si="3"/>
        <v>0</v>
      </c>
      <c r="AC52" s="100" t="str">
        <f t="shared" si="4"/>
        <v>Muy Baja</v>
      </c>
      <c r="AE52" s="194"/>
      <c r="AF52" s="186" t="s">
        <v>233</v>
      </c>
      <c r="AG52" s="195">
        <v>5.5500000000000001E-2</v>
      </c>
      <c r="AH52"/>
    </row>
    <row r="53" spans="1:34" ht="16" x14ac:dyDescent="0.2">
      <c r="A53" s="51" t="s">
        <v>903</v>
      </c>
      <c r="B53" s="51" t="s">
        <v>15</v>
      </c>
      <c r="C53" s="51" t="s">
        <v>238</v>
      </c>
      <c r="D53" s="110">
        <v>0.30399999999999999</v>
      </c>
      <c r="F53"/>
      <c r="G53" s="113">
        <f t="shared" si="13"/>
        <v>0.4</v>
      </c>
      <c r="H53" s="93" t="str">
        <f t="shared" si="10"/>
        <v>Baja</v>
      </c>
      <c r="O53" s="51" t="s">
        <v>903</v>
      </c>
      <c r="P53" s="51" t="s">
        <v>7</v>
      </c>
      <c r="Q53" s="54">
        <v>6.7600000000000007E-2</v>
      </c>
      <c r="S53" s="97">
        <f t="shared" si="12"/>
        <v>8.5999999999999993E-2</v>
      </c>
      <c r="T53" s="97" t="str">
        <f t="shared" si="8"/>
        <v>Muy Baja</v>
      </c>
      <c r="X53" s="51" t="str">
        <f t="shared" si="0"/>
        <v>SURESTE</v>
      </c>
      <c r="Y53" s="51" t="str">
        <f t="shared" si="1"/>
        <v>Deforestación</v>
      </c>
      <c r="Z53" s="51" t="str">
        <f t="shared" si="2"/>
        <v>Infraestructura</v>
      </c>
      <c r="AA53" s="100">
        <f t="shared" si="0"/>
        <v>6.7600000000000007E-2</v>
      </c>
      <c r="AB53" s="100">
        <f t="shared" si="3"/>
        <v>0.14199999999999999</v>
      </c>
      <c r="AC53" s="100" t="str">
        <f t="shared" si="4"/>
        <v>Muy Baja</v>
      </c>
      <c r="AE53" s="194"/>
      <c r="AF53" s="186" t="s">
        <v>237</v>
      </c>
      <c r="AG53" s="195">
        <v>3.3333333333333333E-2</v>
      </c>
      <c r="AH53"/>
    </row>
    <row r="54" spans="1:34" ht="16" x14ac:dyDescent="0.2">
      <c r="A54" s="51" t="s">
        <v>903</v>
      </c>
      <c r="B54" s="51" t="s">
        <v>15</v>
      </c>
      <c r="C54" s="51" t="s">
        <v>925</v>
      </c>
      <c r="D54" s="110">
        <v>0.17099999999999999</v>
      </c>
      <c r="F54"/>
      <c r="G54" s="113">
        <f t="shared" si="13"/>
        <v>0.2</v>
      </c>
      <c r="H54" s="93" t="str">
        <f t="shared" si="10"/>
        <v>Muy Baja</v>
      </c>
      <c r="O54" s="51" t="s">
        <v>903</v>
      </c>
      <c r="P54" s="51" t="s">
        <v>237</v>
      </c>
      <c r="Q54" s="54">
        <v>0.13900000000000001</v>
      </c>
      <c r="S54" s="97">
        <f t="shared" si="12"/>
        <v>0.13</v>
      </c>
      <c r="T54" s="97" t="str">
        <f t="shared" si="8"/>
        <v>Muy Baja</v>
      </c>
      <c r="X54" s="51" t="str">
        <f t="shared" si="0"/>
        <v>SURESTE</v>
      </c>
      <c r="Y54" s="51" t="str">
        <f t="shared" si="1"/>
        <v>Deforestación</v>
      </c>
      <c r="Z54" s="51" t="str">
        <f t="shared" si="2"/>
        <v xml:space="preserve">Tala Ilegal de Bosque Natural </v>
      </c>
      <c r="AA54" s="100">
        <f t="shared" si="0"/>
        <v>0.67616666666666658</v>
      </c>
      <c r="AB54" s="100">
        <f t="shared" si="3"/>
        <v>0.85699999999999998</v>
      </c>
      <c r="AC54" s="100" t="str">
        <f t="shared" si="4"/>
        <v>Muy Alta</v>
      </c>
      <c r="AE54" s="194"/>
      <c r="AF54" s="186" t="s">
        <v>242</v>
      </c>
      <c r="AG54" s="195">
        <v>2.775E-2</v>
      </c>
      <c r="AH54"/>
    </row>
    <row r="55" spans="1:34" ht="16" x14ac:dyDescent="0.2">
      <c r="A55" s="51" t="s">
        <v>903</v>
      </c>
      <c r="B55" s="51" t="s">
        <v>15</v>
      </c>
      <c r="C55" s="51" t="s">
        <v>926</v>
      </c>
      <c r="D55" s="110">
        <v>0.5958</v>
      </c>
      <c r="F55"/>
      <c r="G55" s="113">
        <f t="shared" si="13"/>
        <v>0.9</v>
      </c>
      <c r="H55" s="93" t="str">
        <f t="shared" si="10"/>
        <v>Muy Alta</v>
      </c>
      <c r="O55" s="51" t="s">
        <v>903</v>
      </c>
      <c r="P55" s="51" t="s">
        <v>234</v>
      </c>
      <c r="Q55" s="54">
        <v>0.23559999999999998</v>
      </c>
      <c r="S55" s="97">
        <f t="shared" si="12"/>
        <v>0.34699999999999998</v>
      </c>
      <c r="T55" s="97" t="str">
        <f t="shared" si="8"/>
        <v>Baja</v>
      </c>
      <c r="X55" s="51" t="str">
        <f t="shared" si="0"/>
        <v>SURESTE</v>
      </c>
      <c r="Y55" s="51" t="str">
        <f t="shared" si="1"/>
        <v>Deforestación</v>
      </c>
      <c r="Z55" s="51" t="str">
        <f t="shared" si="2"/>
        <v>Minería a cielo abierto</v>
      </c>
      <c r="AA55" s="100">
        <f t="shared" si="0"/>
        <v>0.34125</v>
      </c>
      <c r="AB55" s="100">
        <f t="shared" si="3"/>
        <v>0.42799999999999999</v>
      </c>
      <c r="AC55" s="100" t="str">
        <f t="shared" si="4"/>
        <v>Media</v>
      </c>
      <c r="AE55" s="194"/>
      <c r="AF55" s="186" t="s">
        <v>229</v>
      </c>
      <c r="AG55" s="195">
        <v>0</v>
      </c>
      <c r="AH55"/>
    </row>
    <row r="56" spans="1:34" x14ac:dyDescent="0.2">
      <c r="A56" s="51" t="s">
        <v>903</v>
      </c>
      <c r="B56" s="51" t="s">
        <v>15</v>
      </c>
      <c r="C56" s="51" t="s">
        <v>951</v>
      </c>
      <c r="D56" s="110">
        <v>0.58616666666666661</v>
      </c>
      <c r="F56"/>
      <c r="G56" s="113">
        <f t="shared" si="13"/>
        <v>0.8</v>
      </c>
      <c r="H56" s="93" t="str">
        <f t="shared" si="10"/>
        <v>Alta</v>
      </c>
      <c r="O56" s="51" t="s">
        <v>903</v>
      </c>
      <c r="P56" s="51" t="s">
        <v>242</v>
      </c>
      <c r="Q56" s="54">
        <v>4.4400000000000009E-2</v>
      </c>
      <c r="S56" s="97">
        <f t="shared" si="12"/>
        <v>4.2999999999999997E-2</v>
      </c>
      <c r="T56" s="97" t="str">
        <f t="shared" si="8"/>
        <v>Muy Baja</v>
      </c>
      <c r="X56" s="51" t="str">
        <f t="shared" si="0"/>
        <v>SURESTE</v>
      </c>
      <c r="Y56" s="51" t="str">
        <f t="shared" si="1"/>
        <v>Degradación</v>
      </c>
      <c r="Z56" s="51" t="str">
        <f t="shared" si="2"/>
        <v>Desastres Naturales</v>
      </c>
      <c r="AA56" s="100">
        <f t="shared" si="0"/>
        <v>0.16700000000000001</v>
      </c>
      <c r="AB56" s="100">
        <f t="shared" si="3"/>
        <v>0.14199999999999999</v>
      </c>
      <c r="AC56" s="100" t="str">
        <f t="shared" si="4"/>
        <v>Muy Baja</v>
      </c>
      <c r="AE56"/>
      <c r="AF56"/>
      <c r="AG56"/>
      <c r="AH56"/>
    </row>
    <row r="57" spans="1:34" x14ac:dyDescent="0.2">
      <c r="A57" s="51" t="s">
        <v>903</v>
      </c>
      <c r="B57" s="51" t="s">
        <v>15</v>
      </c>
      <c r="C57" s="51" t="s">
        <v>952</v>
      </c>
      <c r="D57" s="110">
        <v>0.77422222222222226</v>
      </c>
      <c r="F57"/>
      <c r="G57" s="113">
        <f t="shared" si="13"/>
        <v>1</v>
      </c>
      <c r="H57" s="93" t="str">
        <f t="shared" si="10"/>
        <v>Muy Alta</v>
      </c>
      <c r="O57" s="51" t="s">
        <v>903</v>
      </c>
      <c r="P57" s="51" t="s">
        <v>12</v>
      </c>
      <c r="Q57" s="54">
        <v>0.91183333333333338</v>
      </c>
      <c r="S57" s="97">
        <f t="shared" si="12"/>
        <v>1</v>
      </c>
      <c r="T57" s="97" t="str">
        <f t="shared" si="8"/>
        <v>Muy Alta</v>
      </c>
      <c r="X57" s="51" t="str">
        <f t="shared" si="0"/>
        <v>SURESTE</v>
      </c>
      <c r="Y57" s="51" t="str">
        <f t="shared" si="1"/>
        <v>Degradación</v>
      </c>
      <c r="Z57" s="51" t="str">
        <f t="shared" si="2"/>
        <v>Extracción de Madera Leña/Carbón</v>
      </c>
      <c r="AA57" s="100">
        <f t="shared" si="0"/>
        <v>0.88249999999999995</v>
      </c>
      <c r="AB57" s="100">
        <f t="shared" si="3"/>
        <v>0.85699999999999998</v>
      </c>
      <c r="AC57" s="100" t="str">
        <f t="shared" si="4"/>
        <v>Muy Alta</v>
      </c>
      <c r="AE57"/>
      <c r="AF57"/>
      <c r="AG57"/>
      <c r="AH57"/>
    </row>
    <row r="58" spans="1:34" x14ac:dyDescent="0.2">
      <c r="A58" s="51" t="s">
        <v>903</v>
      </c>
      <c r="B58" s="51" t="s">
        <v>3</v>
      </c>
      <c r="C58" s="51" t="s">
        <v>39</v>
      </c>
      <c r="D58" s="110">
        <v>0.65916666666666657</v>
      </c>
      <c r="F58"/>
      <c r="G58" s="114">
        <f>+_xlfn.PERCENTRANK.INC($D$58:$D$65,D58,3)</f>
        <v>0.71399999999999997</v>
      </c>
      <c r="H58" s="92" t="str">
        <f t="shared" si="10"/>
        <v>Alta</v>
      </c>
      <c r="O58" s="51" t="s">
        <v>903</v>
      </c>
      <c r="P58" s="51" t="s">
        <v>231</v>
      </c>
      <c r="Q58" s="54">
        <v>0.57350000000000001</v>
      </c>
      <c r="S58" s="97">
        <f t="shared" si="12"/>
        <v>0.65200000000000002</v>
      </c>
      <c r="T58" s="97" t="str">
        <f t="shared" si="8"/>
        <v>Alta</v>
      </c>
      <c r="X58" s="51" t="str">
        <f t="shared" si="0"/>
        <v>SURESTE</v>
      </c>
      <c r="Y58" s="51" t="str">
        <f t="shared" si="1"/>
        <v>Degradación</v>
      </c>
      <c r="Z58" s="51" t="str">
        <f t="shared" si="2"/>
        <v>Extracción Productos Forestales Madereros</v>
      </c>
      <c r="AA58" s="100">
        <f t="shared" si="0"/>
        <v>0.20799999999999999</v>
      </c>
      <c r="AB58" s="100">
        <f t="shared" si="3"/>
        <v>0.28499999999999998</v>
      </c>
      <c r="AC58" s="100" t="str">
        <f t="shared" si="4"/>
        <v>Baja</v>
      </c>
      <c r="AE58"/>
      <c r="AF58"/>
      <c r="AG58"/>
      <c r="AH58"/>
    </row>
    <row r="59" spans="1:34" x14ac:dyDescent="0.2">
      <c r="A59" s="51" t="s">
        <v>903</v>
      </c>
      <c r="B59" s="51" t="s">
        <v>3</v>
      </c>
      <c r="C59" s="51" t="s">
        <v>5</v>
      </c>
      <c r="D59" s="110">
        <v>0.44542857142857145</v>
      </c>
      <c r="F59"/>
      <c r="G59" s="114">
        <f t="shared" ref="G59:G65" si="14">+_xlfn.PERCENTRANK.INC($D$58:$D$65,D59,3)</f>
        <v>0.57099999999999995</v>
      </c>
      <c r="H59" s="92" t="str">
        <f t="shared" si="10"/>
        <v>Media</v>
      </c>
      <c r="O59" s="51" t="s">
        <v>903</v>
      </c>
      <c r="P59" s="51" t="s">
        <v>238</v>
      </c>
      <c r="Q59" s="54">
        <v>0.30399999999999999</v>
      </c>
      <c r="S59" s="97">
        <f t="shared" si="12"/>
        <v>0.39100000000000001</v>
      </c>
      <c r="T59" s="97" t="str">
        <f t="shared" si="8"/>
        <v>Baja</v>
      </c>
      <c r="X59" s="51" t="str">
        <f t="shared" si="0"/>
        <v>SURESTE</v>
      </c>
      <c r="Y59" s="51" t="str">
        <f t="shared" si="1"/>
        <v>Degradación</v>
      </c>
      <c r="Z59" s="51" t="str">
        <f t="shared" si="2"/>
        <v>Incendios Mediana y Baja Intensidad</v>
      </c>
      <c r="AA59" s="100">
        <f t="shared" si="0"/>
        <v>0.23066666666666669</v>
      </c>
      <c r="AB59" s="100">
        <f t="shared" si="3"/>
        <v>0.42799999999999999</v>
      </c>
      <c r="AC59" s="100" t="str">
        <f t="shared" si="4"/>
        <v>Media</v>
      </c>
      <c r="AE59"/>
      <c r="AF59"/>
      <c r="AG59"/>
      <c r="AH59"/>
    </row>
    <row r="60" spans="1:34" x14ac:dyDescent="0.2">
      <c r="A60" s="51" t="s">
        <v>903</v>
      </c>
      <c r="B60" s="51" t="s">
        <v>3</v>
      </c>
      <c r="C60" s="51" t="s">
        <v>42</v>
      </c>
      <c r="D60" s="110">
        <v>0.106</v>
      </c>
      <c r="F60"/>
      <c r="G60" s="114">
        <f t="shared" si="14"/>
        <v>0.28499999999999998</v>
      </c>
      <c r="H60" s="92" t="str">
        <f t="shared" si="10"/>
        <v>Baja</v>
      </c>
      <c r="O60" s="51" t="s">
        <v>903</v>
      </c>
      <c r="P60" s="51" t="s">
        <v>228</v>
      </c>
      <c r="Q60" s="54">
        <v>0.67616666666666658</v>
      </c>
      <c r="S60" s="97">
        <f t="shared" si="12"/>
        <v>0.82599999999999996</v>
      </c>
      <c r="T60" s="97" t="str">
        <f t="shared" si="8"/>
        <v>Muy Alta</v>
      </c>
      <c r="X60" s="51" t="str">
        <f t="shared" si="0"/>
        <v>SURESTE</v>
      </c>
      <c r="Y60" s="51" t="str">
        <f t="shared" si="1"/>
        <v>Degradación</v>
      </c>
      <c r="Z60" s="51" t="str">
        <f t="shared" si="2"/>
        <v>Introducción Especies Exóticas/Invasoras</v>
      </c>
      <c r="AA60" s="100">
        <f t="shared" si="0"/>
        <v>0.23559999999999998</v>
      </c>
      <c r="AB60" s="100">
        <f t="shared" si="3"/>
        <v>0.57099999999999995</v>
      </c>
      <c r="AC60" s="100" t="str">
        <f t="shared" si="4"/>
        <v>Media</v>
      </c>
      <c r="AE60"/>
      <c r="AF60"/>
      <c r="AG60"/>
      <c r="AH60"/>
    </row>
    <row r="61" spans="1:34" x14ac:dyDescent="0.2">
      <c r="A61" s="51" t="s">
        <v>903</v>
      </c>
      <c r="B61" s="51" t="s">
        <v>3</v>
      </c>
      <c r="C61" s="51" t="s">
        <v>40</v>
      </c>
      <c r="D61" s="110">
        <v>0.78316666666666668</v>
      </c>
      <c r="F61"/>
      <c r="G61" s="114">
        <f t="shared" si="14"/>
        <v>1</v>
      </c>
      <c r="H61" s="92" t="str">
        <f t="shared" si="10"/>
        <v>Muy Alta</v>
      </c>
      <c r="O61" s="51" t="s">
        <v>903</v>
      </c>
      <c r="P61" s="51" t="s">
        <v>922</v>
      </c>
      <c r="Q61" s="54">
        <v>0.34125</v>
      </c>
      <c r="S61" s="97">
        <f t="shared" si="12"/>
        <v>0.434</v>
      </c>
      <c r="T61" s="97" t="str">
        <f t="shared" si="8"/>
        <v>Media</v>
      </c>
      <c r="X61" s="51" t="str">
        <f t="shared" si="0"/>
        <v>SURESTE</v>
      </c>
      <c r="Y61" s="51" t="str">
        <f t="shared" si="1"/>
        <v>Degradación</v>
      </c>
      <c r="Z61" s="51" t="str">
        <f t="shared" si="2"/>
        <v>Otras Causas Misceláneas</v>
      </c>
      <c r="AA61" s="100">
        <f t="shared" si="0"/>
        <v>4.6000000000000006E-2</v>
      </c>
      <c r="AB61" s="100">
        <f t="shared" si="3"/>
        <v>0</v>
      </c>
      <c r="AC61" s="100" t="str">
        <f t="shared" si="4"/>
        <v>Muy Baja</v>
      </c>
      <c r="AE61"/>
      <c r="AF61"/>
      <c r="AG61"/>
      <c r="AH61"/>
    </row>
    <row r="62" spans="1:34" x14ac:dyDescent="0.2">
      <c r="A62" s="51" t="s">
        <v>903</v>
      </c>
      <c r="B62" s="51" t="s">
        <v>3</v>
      </c>
      <c r="C62" s="51" t="s">
        <v>229</v>
      </c>
      <c r="D62" s="110">
        <v>3.1666666666666669E-2</v>
      </c>
      <c r="F62"/>
      <c r="G62" s="114">
        <f t="shared" si="14"/>
        <v>0</v>
      </c>
      <c r="H62" s="92" t="str">
        <f t="shared" si="10"/>
        <v>Muy Baja</v>
      </c>
      <c r="O62" s="51" t="s">
        <v>903</v>
      </c>
      <c r="P62" s="51" t="s">
        <v>925</v>
      </c>
      <c r="Q62" s="54">
        <v>0.17099999999999999</v>
      </c>
      <c r="S62" s="97">
        <f t="shared" si="12"/>
        <v>0.17299999999999999</v>
      </c>
      <c r="T62" s="97" t="str">
        <f t="shared" si="8"/>
        <v>Muy Baja</v>
      </c>
      <c r="X62" s="51" t="str">
        <f t="shared" si="0"/>
        <v>SURESTE</v>
      </c>
      <c r="Y62" s="51" t="str">
        <f t="shared" si="1"/>
        <v>Degradación</v>
      </c>
      <c r="Z62" s="51" t="str">
        <f t="shared" si="2"/>
        <v>Pastoreo de ganado en bosques</v>
      </c>
      <c r="AA62" s="100">
        <f t="shared" si="0"/>
        <v>0.91183333333333338</v>
      </c>
      <c r="AB62" s="100">
        <f t="shared" si="3"/>
        <v>1</v>
      </c>
      <c r="AC62" s="100" t="str">
        <f t="shared" si="4"/>
        <v>Muy Alta</v>
      </c>
      <c r="AE62"/>
      <c r="AF62"/>
      <c r="AG62"/>
      <c r="AH62"/>
    </row>
    <row r="63" spans="1:34" x14ac:dyDescent="0.2">
      <c r="A63" s="51" t="s">
        <v>903</v>
      </c>
      <c r="B63" s="51" t="s">
        <v>3</v>
      </c>
      <c r="C63" s="51" t="s">
        <v>7</v>
      </c>
      <c r="D63" s="110">
        <v>6.7600000000000007E-2</v>
      </c>
      <c r="F63"/>
      <c r="G63" s="114">
        <f t="shared" si="14"/>
        <v>0.14199999999999999</v>
      </c>
      <c r="H63" s="92" t="str">
        <f t="shared" si="10"/>
        <v>Muy Baja</v>
      </c>
      <c r="O63" s="51" t="s">
        <v>903</v>
      </c>
      <c r="P63" s="51" t="s">
        <v>926</v>
      </c>
      <c r="Q63" s="54">
        <v>0.5958</v>
      </c>
      <c r="S63" s="97">
        <f t="shared" si="12"/>
        <v>0.73899999999999999</v>
      </c>
      <c r="T63" s="97" t="str">
        <f t="shared" si="8"/>
        <v>Alta</v>
      </c>
      <c r="X63" s="51" t="str">
        <f t="shared" si="0"/>
        <v>SURESTE</v>
      </c>
      <c r="Y63" s="51" t="str">
        <f t="shared" si="1"/>
        <v>Degradación</v>
      </c>
      <c r="Z63" s="51" t="str">
        <f t="shared" si="2"/>
        <v>Planes de Manejo mal gestionados/mal ejecutados</v>
      </c>
      <c r="AA63" s="100">
        <f t="shared" si="0"/>
        <v>0.57350000000000001</v>
      </c>
      <c r="AB63" s="100">
        <f t="shared" si="3"/>
        <v>0.71399999999999997</v>
      </c>
      <c r="AC63" s="100" t="str">
        <f t="shared" si="4"/>
        <v>Alta</v>
      </c>
      <c r="AE63"/>
      <c r="AF63"/>
      <c r="AG63"/>
      <c r="AH63"/>
    </row>
    <row r="64" spans="1:34" x14ac:dyDescent="0.2">
      <c r="A64" s="51" t="s">
        <v>903</v>
      </c>
      <c r="B64" s="51" t="s">
        <v>3</v>
      </c>
      <c r="C64" s="51" t="s">
        <v>228</v>
      </c>
      <c r="D64" s="110">
        <v>0.67616666666666658</v>
      </c>
      <c r="F64"/>
      <c r="G64" s="114">
        <f t="shared" si="14"/>
        <v>0.85699999999999998</v>
      </c>
      <c r="H64" s="92" t="str">
        <f t="shared" si="10"/>
        <v>Muy Alta</v>
      </c>
      <c r="O64" s="51" t="s">
        <v>903</v>
      </c>
      <c r="P64" s="51" t="s">
        <v>951</v>
      </c>
      <c r="Q64" s="54">
        <v>0.58616666666666661</v>
      </c>
      <c r="S64" s="97">
        <f t="shared" si="12"/>
        <v>0.69499999999999995</v>
      </c>
      <c r="T64" s="97" t="str">
        <f t="shared" si="8"/>
        <v>Alta</v>
      </c>
      <c r="X64" s="51" t="str">
        <f t="shared" si="0"/>
        <v>SUROESTE</v>
      </c>
      <c r="Y64" s="51" t="str">
        <f t="shared" si="1"/>
        <v>Causas Indirectas</v>
      </c>
      <c r="Z64" s="51" t="str">
        <f t="shared" si="2"/>
        <v>Ausencia de Incentivos Forestales</v>
      </c>
      <c r="AA64" s="100">
        <f t="shared" si="0"/>
        <v>0.36266666666666669</v>
      </c>
      <c r="AB64" s="100">
        <f t="shared" si="3"/>
        <v>0.5</v>
      </c>
      <c r="AC64" s="100" t="str">
        <f t="shared" si="4"/>
        <v>Media</v>
      </c>
      <c r="AE64"/>
      <c r="AF64"/>
      <c r="AG64"/>
      <c r="AH64"/>
    </row>
    <row r="65" spans="1:34" x14ac:dyDescent="0.2">
      <c r="A65" s="51" t="s">
        <v>903</v>
      </c>
      <c r="B65" s="51" t="s">
        <v>3</v>
      </c>
      <c r="C65" s="51" t="s">
        <v>922</v>
      </c>
      <c r="D65" s="110">
        <v>0.34125</v>
      </c>
      <c r="F65"/>
      <c r="G65" s="114">
        <f t="shared" si="14"/>
        <v>0.42799999999999999</v>
      </c>
      <c r="H65" s="92" t="str">
        <f t="shared" si="10"/>
        <v>Media</v>
      </c>
      <c r="O65" s="51" t="s">
        <v>903</v>
      </c>
      <c r="P65" s="51" t="s">
        <v>952</v>
      </c>
      <c r="Q65" s="54">
        <v>0.77422222222222226</v>
      </c>
      <c r="S65" s="97">
        <f t="shared" si="12"/>
        <v>0.91300000000000003</v>
      </c>
      <c r="T65" s="97" t="str">
        <f t="shared" si="8"/>
        <v>Muy Alta</v>
      </c>
      <c r="X65" s="51" t="str">
        <f t="shared" si="0"/>
        <v>SUROESTE</v>
      </c>
      <c r="Y65" s="51" t="str">
        <f t="shared" si="1"/>
        <v>Causas Indirectas</v>
      </c>
      <c r="Z65" s="51" t="str">
        <f t="shared" si="2"/>
        <v>Desastres Naturales</v>
      </c>
      <c r="AA65" s="100">
        <f t="shared" si="0"/>
        <v>0.20300000000000001</v>
      </c>
      <c r="AB65" s="100">
        <f t="shared" si="3"/>
        <v>0.1</v>
      </c>
      <c r="AC65" s="100" t="str">
        <f t="shared" si="4"/>
        <v>Muy Baja</v>
      </c>
      <c r="AE65"/>
      <c r="AF65"/>
      <c r="AG65"/>
      <c r="AH65"/>
    </row>
    <row r="66" spans="1:34" x14ac:dyDescent="0.2">
      <c r="A66" s="51" t="s">
        <v>903</v>
      </c>
      <c r="B66" s="51" t="s">
        <v>10</v>
      </c>
      <c r="C66" s="51" t="s">
        <v>173</v>
      </c>
      <c r="D66" s="110">
        <v>0.16700000000000001</v>
      </c>
      <c r="F66"/>
      <c r="G66" s="115">
        <f>+_xlfn.PERCENTRANK.INC($D$66:$D$73,D66,3)</f>
        <v>0.14199999999999999</v>
      </c>
      <c r="H66" s="94" t="str">
        <f t="shared" si="10"/>
        <v>Muy Baja</v>
      </c>
      <c r="O66" s="51" t="s">
        <v>897</v>
      </c>
      <c r="P66" s="51" t="s">
        <v>39</v>
      </c>
      <c r="Q66" s="54">
        <v>0.72345454545454535</v>
      </c>
      <c r="S66" s="99">
        <f>+_xlfn.PERCENTRANK.INC($Q$66:$Q$91,Q66,3)</f>
        <v>0.84</v>
      </c>
      <c r="T66" s="99" t="str">
        <f t="shared" si="8"/>
        <v>Muy Alta</v>
      </c>
      <c r="X66" s="51" t="str">
        <f t="shared" si="0"/>
        <v>SUROESTE</v>
      </c>
      <c r="Y66" s="51" t="str">
        <f t="shared" si="1"/>
        <v>Causas Indirectas</v>
      </c>
      <c r="Z66" s="51" t="str">
        <f t="shared" si="2"/>
        <v>Dinámica Migratoria</v>
      </c>
      <c r="AA66" s="100">
        <f t="shared" si="0"/>
        <v>0.50509090909090915</v>
      </c>
      <c r="AB66" s="100">
        <f t="shared" si="3"/>
        <v>0.7</v>
      </c>
      <c r="AC66" s="100" t="str">
        <f t="shared" si="4"/>
        <v>Alta</v>
      </c>
      <c r="AE66"/>
      <c r="AF66"/>
      <c r="AG66"/>
      <c r="AH66"/>
    </row>
    <row r="67" spans="1:34" x14ac:dyDescent="0.2">
      <c r="A67" s="51" t="s">
        <v>903</v>
      </c>
      <c r="B67" s="51" t="s">
        <v>10</v>
      </c>
      <c r="C67" s="51" t="s">
        <v>42</v>
      </c>
      <c r="D67" s="110">
        <v>0.88249999999999995</v>
      </c>
      <c r="F67"/>
      <c r="G67" s="115">
        <f t="shared" ref="G67:G73" si="15">+_xlfn.PERCENTRANK.INC($D$66:$D$73,D67,3)</f>
        <v>0.85699999999999998</v>
      </c>
      <c r="H67" s="94" t="str">
        <f t="shared" si="10"/>
        <v>Muy Alta</v>
      </c>
      <c r="O67" s="51" t="s">
        <v>897</v>
      </c>
      <c r="P67" s="51" t="s">
        <v>5</v>
      </c>
      <c r="Q67" s="54">
        <v>0.54692857142857143</v>
      </c>
      <c r="S67" s="99">
        <f t="shared" ref="S67:S91" si="16">+_xlfn.PERCENTRANK.INC($Q$66:$Q$91,Q67,3)</f>
        <v>0.64</v>
      </c>
      <c r="T67" s="99" t="str">
        <f t="shared" si="8"/>
        <v>Alta</v>
      </c>
      <c r="X67" s="51" t="str">
        <f t="shared" si="0"/>
        <v>SUROESTE</v>
      </c>
      <c r="Y67" s="51" t="str">
        <f t="shared" si="1"/>
        <v>Causas Indirectas</v>
      </c>
      <c r="Z67" s="51" t="str">
        <f t="shared" si="2"/>
        <v>Incumplimiento Legislación Vigente</v>
      </c>
      <c r="AA67" s="100">
        <f t="shared" si="0"/>
        <v>0.313</v>
      </c>
      <c r="AB67" s="100">
        <f t="shared" si="3"/>
        <v>0.2</v>
      </c>
      <c r="AC67" s="100" t="str">
        <f t="shared" si="4"/>
        <v>Muy Baja</v>
      </c>
      <c r="AE67"/>
      <c r="AF67"/>
      <c r="AG67"/>
      <c r="AH67"/>
    </row>
    <row r="68" spans="1:34" x14ac:dyDescent="0.2">
      <c r="A68" s="51" t="s">
        <v>903</v>
      </c>
      <c r="B68" s="51" t="s">
        <v>10</v>
      </c>
      <c r="C68" s="51" t="s">
        <v>243</v>
      </c>
      <c r="D68" s="110">
        <v>0.20799999999999999</v>
      </c>
      <c r="F68"/>
      <c r="G68" s="115">
        <f t="shared" si="15"/>
        <v>0.28499999999999998</v>
      </c>
      <c r="H68" s="94" t="str">
        <f t="shared" si="10"/>
        <v>Baja</v>
      </c>
      <c r="O68" s="51" t="s">
        <v>897</v>
      </c>
      <c r="P68" s="51" t="s">
        <v>227</v>
      </c>
      <c r="Q68" s="54">
        <v>0.36266666666666669</v>
      </c>
      <c r="S68" s="99">
        <f t="shared" si="16"/>
        <v>0.52</v>
      </c>
      <c r="T68" s="99" t="str">
        <f t="shared" si="8"/>
        <v>Media</v>
      </c>
      <c r="X68" s="51" t="str">
        <f>+A78</f>
        <v>SUROESTE</v>
      </c>
      <c r="Y68" s="51" t="str">
        <f t="shared" si="1"/>
        <v>Causas Indirectas</v>
      </c>
      <c r="Z68" s="51" t="str">
        <f t="shared" si="2"/>
        <v>Informalidad Mercado Leña/Carbón</v>
      </c>
      <c r="AA68" s="100">
        <f t="shared" si="2"/>
        <v>0.61663636363636354</v>
      </c>
      <c r="AB68" s="100">
        <f t="shared" si="3"/>
        <v>0.8</v>
      </c>
      <c r="AC68" s="100" t="str">
        <f t="shared" si="4"/>
        <v>Alta</v>
      </c>
      <c r="AE68"/>
      <c r="AF68"/>
      <c r="AG68"/>
      <c r="AH68"/>
    </row>
    <row r="69" spans="1:34" x14ac:dyDescent="0.2">
      <c r="A69" s="51" t="s">
        <v>903</v>
      </c>
      <c r="B69" s="51" t="s">
        <v>10</v>
      </c>
      <c r="C69" s="51" t="s">
        <v>230</v>
      </c>
      <c r="D69" s="110">
        <v>0.23066666666666669</v>
      </c>
      <c r="F69"/>
      <c r="G69" s="115">
        <f t="shared" si="15"/>
        <v>0.42799999999999999</v>
      </c>
      <c r="H69" s="94" t="str">
        <f t="shared" si="10"/>
        <v>Media</v>
      </c>
      <c r="O69" s="51" t="s">
        <v>897</v>
      </c>
      <c r="P69" s="51" t="s">
        <v>173</v>
      </c>
      <c r="Q69" s="54">
        <v>0.1118888888888889</v>
      </c>
      <c r="S69" s="99">
        <f t="shared" si="16"/>
        <v>0.16</v>
      </c>
      <c r="T69" s="99" t="str">
        <f t="shared" si="8"/>
        <v>Muy Baja</v>
      </c>
      <c r="X69" s="51" t="str">
        <f>+A79</f>
        <v>SUROESTE</v>
      </c>
      <c r="Y69" s="51" t="str">
        <f>+B79</f>
        <v>Causas Indirectas</v>
      </c>
      <c r="Z69" s="51" t="str">
        <f>+C79</f>
        <v>Pobreza -Desempleo</v>
      </c>
      <c r="AA69" s="100">
        <f>+D79</f>
        <v>0.3310909090909091</v>
      </c>
      <c r="AB69" s="100">
        <f>+G79</f>
        <v>0.3</v>
      </c>
      <c r="AC69" s="100" t="str">
        <f>+H79</f>
        <v>Baja</v>
      </c>
      <c r="AE69"/>
      <c r="AF69"/>
      <c r="AG69"/>
      <c r="AH69"/>
    </row>
    <row r="70" spans="1:34" x14ac:dyDescent="0.2">
      <c r="A70" s="51" t="s">
        <v>903</v>
      </c>
      <c r="B70" s="51" t="s">
        <v>10</v>
      </c>
      <c r="C70" s="51" t="s">
        <v>234</v>
      </c>
      <c r="D70" s="110">
        <v>0.23559999999999998</v>
      </c>
      <c r="F70"/>
      <c r="G70" s="115">
        <f t="shared" si="15"/>
        <v>0.57099999999999995</v>
      </c>
      <c r="H70" s="94" t="str">
        <f t="shared" si="10"/>
        <v>Media</v>
      </c>
      <c r="O70" s="51" t="s">
        <v>897</v>
      </c>
      <c r="P70" s="51" t="s">
        <v>232</v>
      </c>
      <c r="Q70" s="54">
        <v>0.50509090909090915</v>
      </c>
      <c r="S70" s="99">
        <f t="shared" si="16"/>
        <v>0.6</v>
      </c>
      <c r="T70" s="99" t="str">
        <f t="shared" si="8"/>
        <v>Media</v>
      </c>
      <c r="X70" s="54" t="str">
        <f t="shared" ref="X70:X84" si="17">+A80</f>
        <v>SUROESTE</v>
      </c>
      <c r="Y70" s="51" t="str">
        <f t="shared" ref="Y70:Y84" si="18">+B80</f>
        <v>Causas Indirectas</v>
      </c>
      <c r="Z70" s="51" t="str">
        <f t="shared" ref="Z70:Z84" si="19">+C80</f>
        <v>Tenencia de la Tierra</v>
      </c>
      <c r="AA70" s="100">
        <f t="shared" ref="AA70:AA84" si="20">+D80</f>
        <v>0.36</v>
      </c>
      <c r="AB70" s="100">
        <f t="shared" ref="AB70:AB84" si="21">+G80</f>
        <v>0.4</v>
      </c>
      <c r="AC70" s="51" t="str">
        <f t="shared" ref="AC70:AC84" si="22">+H80</f>
        <v>Baja</v>
      </c>
      <c r="AE70"/>
      <c r="AF70"/>
      <c r="AG70"/>
      <c r="AH70"/>
    </row>
    <row r="71" spans="1:34" x14ac:dyDescent="0.2">
      <c r="A71" s="51" t="s">
        <v>903</v>
      </c>
      <c r="B71" s="51" t="s">
        <v>10</v>
      </c>
      <c r="C71" s="51" t="s">
        <v>242</v>
      </c>
      <c r="D71" s="110">
        <v>4.6000000000000006E-2</v>
      </c>
      <c r="F71"/>
      <c r="G71" s="115">
        <f t="shared" si="15"/>
        <v>0</v>
      </c>
      <c r="H71" s="94" t="str">
        <f t="shared" si="10"/>
        <v>Muy Baja</v>
      </c>
      <c r="O71" s="51" t="s">
        <v>897</v>
      </c>
      <c r="P71" s="51" t="s">
        <v>42</v>
      </c>
      <c r="Q71" s="54">
        <v>0.91172727272727261</v>
      </c>
      <c r="S71" s="99">
        <f t="shared" si="16"/>
        <v>1</v>
      </c>
      <c r="T71" s="99" t="str">
        <f t="shared" si="8"/>
        <v>Muy Alta</v>
      </c>
      <c r="X71" s="54" t="str">
        <f t="shared" si="17"/>
        <v>SUROESTE</v>
      </c>
      <c r="Y71" s="51" t="str">
        <f t="shared" si="18"/>
        <v>Causas Indirectas</v>
      </c>
      <c r="Z71" s="51" t="str">
        <f t="shared" si="19"/>
        <v>Turismo: Expansión del área turística</v>
      </c>
      <c r="AA71" s="100">
        <f t="shared" si="20"/>
        <v>0.10188888888888888</v>
      </c>
      <c r="AB71" s="100">
        <f t="shared" si="21"/>
        <v>0</v>
      </c>
      <c r="AC71" s="51" t="str">
        <f t="shared" si="22"/>
        <v>Muy Baja</v>
      </c>
      <c r="AE71"/>
      <c r="AF71"/>
      <c r="AG71"/>
      <c r="AH71"/>
    </row>
    <row r="72" spans="1:34" x14ac:dyDescent="0.2">
      <c r="A72" s="51" t="s">
        <v>903</v>
      </c>
      <c r="B72" s="51" t="s">
        <v>10</v>
      </c>
      <c r="C72" s="51" t="s">
        <v>12</v>
      </c>
      <c r="D72" s="110">
        <v>0.91183333333333338</v>
      </c>
      <c r="F72"/>
      <c r="G72" s="115">
        <f t="shared" si="15"/>
        <v>1</v>
      </c>
      <c r="H72" s="94" t="str">
        <f t="shared" si="10"/>
        <v>Muy Alta</v>
      </c>
      <c r="O72" s="51" t="s">
        <v>897</v>
      </c>
      <c r="P72" s="51" t="s">
        <v>243</v>
      </c>
      <c r="Q72" s="54">
        <v>0.23649999999999999</v>
      </c>
      <c r="S72" s="99">
        <f t="shared" si="16"/>
        <v>0.24</v>
      </c>
      <c r="T72" s="99" t="str">
        <f t="shared" si="8"/>
        <v>Baja</v>
      </c>
      <c r="X72" s="54" t="str">
        <f t="shared" si="17"/>
        <v>SUROESTE</v>
      </c>
      <c r="Y72" s="51" t="str">
        <f t="shared" si="18"/>
        <v>Causas Indirectas</v>
      </c>
      <c r="Z72" s="51" t="str">
        <f t="shared" si="19"/>
        <v>Débil Educación Ambiental</v>
      </c>
      <c r="AA72" s="100">
        <f t="shared" si="20"/>
        <v>0.48600000000000004</v>
      </c>
      <c r="AB72" s="100">
        <f t="shared" si="21"/>
        <v>0.6</v>
      </c>
      <c r="AC72" s="51" t="str">
        <f t="shared" si="22"/>
        <v>Media</v>
      </c>
      <c r="AE72"/>
      <c r="AF72"/>
      <c r="AG72"/>
      <c r="AH72"/>
    </row>
    <row r="73" spans="1:34" x14ac:dyDescent="0.2">
      <c r="A73" s="51" t="s">
        <v>903</v>
      </c>
      <c r="B73" s="51" t="s">
        <v>10</v>
      </c>
      <c r="C73" s="51" t="s">
        <v>231</v>
      </c>
      <c r="D73" s="110">
        <v>0.57350000000000001</v>
      </c>
      <c r="F73"/>
      <c r="G73" s="115">
        <f t="shared" si="15"/>
        <v>0.71399999999999997</v>
      </c>
      <c r="H73" s="94" t="str">
        <f t="shared" si="10"/>
        <v>Alta</v>
      </c>
      <c r="O73" s="51" t="s">
        <v>897</v>
      </c>
      <c r="P73" s="51" t="s">
        <v>40</v>
      </c>
      <c r="Q73" s="54">
        <v>0.71839999999999993</v>
      </c>
      <c r="S73" s="99">
        <f t="shared" si="16"/>
        <v>0.8</v>
      </c>
      <c r="T73" s="99" t="str">
        <f t="shared" si="8"/>
        <v>Alta</v>
      </c>
      <c r="X73" s="54" t="str">
        <f t="shared" si="17"/>
        <v>SUROESTE</v>
      </c>
      <c r="Y73" s="51" t="str">
        <f t="shared" si="18"/>
        <v>Causas Indirectas</v>
      </c>
      <c r="Z73" s="51" t="str">
        <f t="shared" si="19"/>
        <v>Debilidad en la Institucionalidad Forestal</v>
      </c>
      <c r="AA73" s="100">
        <f t="shared" si="20"/>
        <v>0.6699166666666666</v>
      </c>
      <c r="AB73" s="100">
        <f t="shared" si="21"/>
        <v>0.9</v>
      </c>
      <c r="AC73" s="51" t="str">
        <f t="shared" si="22"/>
        <v>Muy Alta</v>
      </c>
      <c r="AE73"/>
      <c r="AF73"/>
      <c r="AG73"/>
      <c r="AH73"/>
    </row>
    <row r="74" spans="1:34" x14ac:dyDescent="0.2">
      <c r="A74" s="51" t="s">
        <v>897</v>
      </c>
      <c r="B74" s="51" t="s">
        <v>15</v>
      </c>
      <c r="C74" s="51" t="s">
        <v>227</v>
      </c>
      <c r="D74" s="110">
        <v>0.36266666666666669</v>
      </c>
      <c r="F74"/>
      <c r="G74" s="116">
        <f>+_xlfn.PERCENTRANK.INC($D$74:$D$84,D74,3)</f>
        <v>0.5</v>
      </c>
      <c r="H74" s="91" t="str">
        <f t="shared" si="10"/>
        <v>Media</v>
      </c>
      <c r="O74" s="51" t="s">
        <v>897</v>
      </c>
      <c r="P74" s="51" t="s">
        <v>229</v>
      </c>
      <c r="Q74" s="54">
        <v>0.11542857142857141</v>
      </c>
      <c r="S74" s="99">
        <f t="shared" si="16"/>
        <v>0.2</v>
      </c>
      <c r="T74" s="99" t="str">
        <f t="shared" si="8"/>
        <v>Muy Baja</v>
      </c>
      <c r="X74" s="54" t="str">
        <f t="shared" si="17"/>
        <v>SUROESTE</v>
      </c>
      <c r="Y74" s="51" t="str">
        <f t="shared" si="18"/>
        <v>Causas Indirectas</v>
      </c>
      <c r="Z74" s="51" t="str">
        <f t="shared" si="19"/>
        <v>Debilidad en las Políticas Públicas</v>
      </c>
      <c r="AA74" s="100">
        <f t="shared" si="20"/>
        <v>0.77015000000000011</v>
      </c>
      <c r="AB74" s="100">
        <f t="shared" si="21"/>
        <v>1</v>
      </c>
      <c r="AC74" s="51" t="str">
        <f t="shared" si="22"/>
        <v>Muy Alta</v>
      </c>
      <c r="AE74"/>
      <c r="AF74"/>
      <c r="AG74"/>
      <c r="AH74"/>
    </row>
    <row r="75" spans="1:34" x14ac:dyDescent="0.2">
      <c r="A75" s="51" t="s">
        <v>897</v>
      </c>
      <c r="B75" s="51" t="s">
        <v>15</v>
      </c>
      <c r="C75" s="51" t="s">
        <v>173</v>
      </c>
      <c r="D75" s="110">
        <v>0.20300000000000001</v>
      </c>
      <c r="F75"/>
      <c r="G75" s="116">
        <f t="shared" ref="G75:G84" si="23">+_xlfn.PERCENTRANK.INC($D$74:$D$84,D75,3)</f>
        <v>0.1</v>
      </c>
      <c r="H75" s="91" t="str">
        <f t="shared" si="10"/>
        <v>Muy Baja</v>
      </c>
      <c r="O75" s="51" t="s">
        <v>897</v>
      </c>
      <c r="P75" s="51" t="s">
        <v>230</v>
      </c>
      <c r="Q75" s="54">
        <v>0.28127272727272729</v>
      </c>
      <c r="S75" s="99">
        <f t="shared" si="16"/>
        <v>0.36</v>
      </c>
      <c r="T75" s="99" t="str">
        <f t="shared" si="8"/>
        <v>Baja</v>
      </c>
      <c r="X75" s="54" t="str">
        <f t="shared" si="17"/>
        <v>SUROESTE</v>
      </c>
      <c r="Y75" s="51" t="str">
        <f t="shared" si="18"/>
        <v>Deforestación</v>
      </c>
      <c r="Z75" s="51" t="str">
        <f t="shared" si="19"/>
        <v>Agricultura Comercial</v>
      </c>
      <c r="AA75" s="100">
        <f t="shared" si="20"/>
        <v>0.72345454545454535</v>
      </c>
      <c r="AB75" s="100">
        <f t="shared" si="21"/>
        <v>0.85699999999999998</v>
      </c>
      <c r="AC75" s="51" t="str">
        <f t="shared" si="22"/>
        <v>Muy Alta</v>
      </c>
      <c r="AE75"/>
      <c r="AF75"/>
      <c r="AG75"/>
      <c r="AH75"/>
    </row>
    <row r="76" spans="1:34" x14ac:dyDescent="0.2">
      <c r="A76" s="51" t="s">
        <v>897</v>
      </c>
      <c r="B76" s="51" t="s">
        <v>15</v>
      </c>
      <c r="C76" s="51" t="s">
        <v>232</v>
      </c>
      <c r="D76" s="110">
        <v>0.50509090909090915</v>
      </c>
      <c r="F76"/>
      <c r="G76" s="116">
        <f t="shared" si="23"/>
        <v>0.7</v>
      </c>
      <c r="H76" s="91" t="str">
        <f t="shared" si="10"/>
        <v>Alta</v>
      </c>
      <c r="O76" s="51" t="s">
        <v>897</v>
      </c>
      <c r="P76" s="51" t="s">
        <v>236</v>
      </c>
      <c r="Q76" s="54">
        <v>0.313</v>
      </c>
      <c r="S76" s="99">
        <f t="shared" si="16"/>
        <v>0.4</v>
      </c>
      <c r="T76" s="99" t="str">
        <f t="shared" si="8"/>
        <v>Baja</v>
      </c>
      <c r="X76" s="54" t="str">
        <f t="shared" si="17"/>
        <v>SUROESTE</v>
      </c>
      <c r="Y76" s="51" t="str">
        <f t="shared" si="18"/>
        <v>Deforestación</v>
      </c>
      <c r="Z76" s="51" t="str">
        <f t="shared" si="19"/>
        <v>Agricultura migratoria/subsistencia</v>
      </c>
      <c r="AA76" s="100">
        <f t="shared" si="20"/>
        <v>0.54692857142857143</v>
      </c>
      <c r="AB76" s="100">
        <f t="shared" si="21"/>
        <v>0.57099999999999995</v>
      </c>
      <c r="AC76" s="51" t="str">
        <f t="shared" si="22"/>
        <v>Media</v>
      </c>
      <c r="AE76"/>
      <c r="AF76"/>
      <c r="AG76"/>
      <c r="AH76"/>
    </row>
    <row r="77" spans="1:34" x14ac:dyDescent="0.2">
      <c r="A77" s="51" t="s">
        <v>897</v>
      </c>
      <c r="B77" s="51" t="s">
        <v>15</v>
      </c>
      <c r="C77" s="51" t="s">
        <v>236</v>
      </c>
      <c r="D77" s="110">
        <v>0.313</v>
      </c>
      <c r="F77"/>
      <c r="G77" s="116">
        <f t="shared" si="23"/>
        <v>0.2</v>
      </c>
      <c r="H77" s="91" t="str">
        <f t="shared" si="10"/>
        <v>Muy Baja</v>
      </c>
      <c r="O77" s="51" t="s">
        <v>897</v>
      </c>
      <c r="P77" s="51" t="s">
        <v>19</v>
      </c>
      <c r="Q77" s="54">
        <v>0.61663636363636354</v>
      </c>
      <c r="S77" s="99">
        <f t="shared" si="16"/>
        <v>0.68</v>
      </c>
      <c r="T77" s="99" t="str">
        <f t="shared" si="8"/>
        <v>Alta</v>
      </c>
      <c r="X77" s="54" t="str">
        <f t="shared" si="17"/>
        <v>SUROESTE</v>
      </c>
      <c r="Y77" s="51" t="str">
        <f t="shared" si="18"/>
        <v>Deforestación</v>
      </c>
      <c r="Z77" s="51" t="str">
        <f t="shared" si="19"/>
        <v>Desastres Naturales</v>
      </c>
      <c r="AA77" s="100">
        <f t="shared" si="20"/>
        <v>5.4999999999999997E-3</v>
      </c>
      <c r="AB77" s="100">
        <f t="shared" si="21"/>
        <v>0</v>
      </c>
      <c r="AC77" s="51" t="str">
        <f t="shared" si="22"/>
        <v>Muy Baja</v>
      </c>
      <c r="AE77"/>
      <c r="AF77"/>
      <c r="AG77"/>
      <c r="AH77"/>
    </row>
    <row r="78" spans="1:34" x14ac:dyDescent="0.2">
      <c r="A78" s="51" t="s">
        <v>897</v>
      </c>
      <c r="B78" s="51" t="s">
        <v>15</v>
      </c>
      <c r="C78" s="51" t="s">
        <v>19</v>
      </c>
      <c r="D78" s="110">
        <v>0.61663636363636354</v>
      </c>
      <c r="F78"/>
      <c r="G78" s="116">
        <f t="shared" si="23"/>
        <v>0.8</v>
      </c>
      <c r="H78" s="91" t="str">
        <f t="shared" si="10"/>
        <v>Alta</v>
      </c>
      <c r="O78" s="51" t="s">
        <v>897</v>
      </c>
      <c r="P78" s="51" t="s">
        <v>7</v>
      </c>
      <c r="Q78" s="54">
        <v>5.04E-2</v>
      </c>
      <c r="S78" s="99">
        <f t="shared" si="16"/>
        <v>0.08</v>
      </c>
      <c r="T78" s="99" t="str">
        <f t="shared" si="8"/>
        <v>Muy Baja</v>
      </c>
      <c r="X78" s="54" t="str">
        <f t="shared" si="17"/>
        <v>SUROESTE</v>
      </c>
      <c r="Y78" s="51" t="str">
        <f t="shared" si="18"/>
        <v>Deforestación</v>
      </c>
      <c r="Z78" s="51" t="str">
        <f t="shared" si="19"/>
        <v>Ganadería Comercial</v>
      </c>
      <c r="AA78" s="100">
        <f t="shared" si="20"/>
        <v>0.71839999999999993</v>
      </c>
      <c r="AB78" s="100">
        <f t="shared" si="21"/>
        <v>0.71399999999999997</v>
      </c>
      <c r="AC78" s="51" t="str">
        <f t="shared" si="22"/>
        <v>Alta</v>
      </c>
      <c r="AE78"/>
      <c r="AF78"/>
      <c r="AG78"/>
      <c r="AH78"/>
    </row>
    <row r="79" spans="1:34" x14ac:dyDescent="0.2">
      <c r="A79" s="51" t="s">
        <v>897</v>
      </c>
      <c r="B79" s="51" t="s">
        <v>15</v>
      </c>
      <c r="C79" s="51" t="s">
        <v>238</v>
      </c>
      <c r="D79" s="110">
        <v>0.3310909090909091</v>
      </c>
      <c r="F79"/>
      <c r="G79" s="116">
        <f t="shared" si="23"/>
        <v>0.3</v>
      </c>
      <c r="H79" s="91" t="str">
        <f t="shared" si="10"/>
        <v>Baja</v>
      </c>
      <c r="O79" s="51" t="s">
        <v>897</v>
      </c>
      <c r="P79" s="51" t="s">
        <v>234</v>
      </c>
      <c r="Q79" s="54">
        <v>0.2465</v>
      </c>
      <c r="S79" s="99">
        <f t="shared" si="16"/>
        <v>0.28000000000000003</v>
      </c>
      <c r="T79" s="99" t="str">
        <f t="shared" ref="T79:T91" si="24">+IF(S79&lt;=$M$18,$K$18,IF(S79&lt;=$M$17,$K$17,IF(S79&lt;=$M$16,$K$16,IF(S79&lt;=$M$15,$K$15,$K$14))))</f>
        <v>Baja</v>
      </c>
      <c r="X79" s="54" t="str">
        <f t="shared" si="17"/>
        <v>SUROESTE</v>
      </c>
      <c r="Y79" s="51" t="str">
        <f t="shared" si="18"/>
        <v>Deforestación</v>
      </c>
      <c r="Z79" s="51" t="str">
        <f t="shared" si="19"/>
        <v>Incendios Alta Intensidad</v>
      </c>
      <c r="AA79" s="100">
        <f t="shared" si="20"/>
        <v>0.11542857142857141</v>
      </c>
      <c r="AB79" s="100">
        <f t="shared" si="21"/>
        <v>0.28499999999999998</v>
      </c>
      <c r="AC79" s="51" t="str">
        <f t="shared" si="22"/>
        <v>Baja</v>
      </c>
      <c r="AE79"/>
      <c r="AF79"/>
      <c r="AG79"/>
      <c r="AH79"/>
    </row>
    <row r="80" spans="1:34" x14ac:dyDescent="0.2">
      <c r="A80" s="51" t="s">
        <v>897</v>
      </c>
      <c r="B80" s="51" t="s">
        <v>15</v>
      </c>
      <c r="C80" s="51" t="s">
        <v>73</v>
      </c>
      <c r="D80" s="110">
        <v>0.36</v>
      </c>
      <c r="F80"/>
      <c r="G80" s="116">
        <f t="shared" si="23"/>
        <v>0.4</v>
      </c>
      <c r="H80" s="91" t="str">
        <f t="shared" si="10"/>
        <v>Baja</v>
      </c>
      <c r="O80" s="51" t="s">
        <v>897</v>
      </c>
      <c r="P80" s="51" t="s">
        <v>242</v>
      </c>
      <c r="Q80" s="54">
        <v>3.4000000000000002E-2</v>
      </c>
      <c r="S80" s="99">
        <f t="shared" si="16"/>
        <v>0.04</v>
      </c>
      <c r="T80" s="99" t="str">
        <f t="shared" si="24"/>
        <v>Muy Baja</v>
      </c>
      <c r="X80" s="54" t="str">
        <f t="shared" si="17"/>
        <v>SUROESTE</v>
      </c>
      <c r="Y80" s="51" t="str">
        <f t="shared" si="18"/>
        <v>Deforestación</v>
      </c>
      <c r="Z80" s="51" t="str">
        <f t="shared" si="19"/>
        <v>Infraestructura</v>
      </c>
      <c r="AA80" s="100">
        <f t="shared" si="20"/>
        <v>5.04E-2</v>
      </c>
      <c r="AB80" s="100">
        <f t="shared" si="21"/>
        <v>0.14199999999999999</v>
      </c>
      <c r="AC80" s="51" t="str">
        <f t="shared" si="22"/>
        <v>Muy Baja</v>
      </c>
      <c r="AE80"/>
      <c r="AF80"/>
      <c r="AG80"/>
      <c r="AH80"/>
    </row>
    <row r="81" spans="1:34" x14ac:dyDescent="0.2">
      <c r="A81" s="51" t="s">
        <v>897</v>
      </c>
      <c r="B81" s="51" t="s">
        <v>15</v>
      </c>
      <c r="C81" s="51" t="s">
        <v>925</v>
      </c>
      <c r="D81" s="110">
        <v>0.10188888888888888</v>
      </c>
      <c r="F81"/>
      <c r="G81" s="116">
        <f t="shared" si="23"/>
        <v>0</v>
      </c>
      <c r="H81" s="91" t="str">
        <f t="shared" si="10"/>
        <v>Muy Baja</v>
      </c>
      <c r="O81" s="51" t="s">
        <v>897</v>
      </c>
      <c r="P81" s="51" t="s">
        <v>12</v>
      </c>
      <c r="Q81" s="54">
        <v>0.90863636363636358</v>
      </c>
      <c r="S81" s="99">
        <f t="shared" si="16"/>
        <v>0.96</v>
      </c>
      <c r="T81" s="99" t="str">
        <f t="shared" si="24"/>
        <v>Muy Alta</v>
      </c>
      <c r="X81" s="54" t="str">
        <f t="shared" si="17"/>
        <v>SUROESTE</v>
      </c>
      <c r="Y81" s="51" t="str">
        <f t="shared" si="18"/>
        <v>Deforestación</v>
      </c>
      <c r="Z81" s="51" t="str">
        <f t="shared" si="19"/>
        <v xml:space="preserve">Tala Ilegal de Bosque Natural </v>
      </c>
      <c r="AA81" s="100">
        <f t="shared" si="20"/>
        <v>0.79699999999999982</v>
      </c>
      <c r="AB81" s="100">
        <f t="shared" si="21"/>
        <v>1</v>
      </c>
      <c r="AC81" s="51" t="str">
        <f t="shared" si="22"/>
        <v>Muy Alta</v>
      </c>
      <c r="AE81"/>
      <c r="AF81"/>
      <c r="AG81"/>
      <c r="AH81"/>
    </row>
    <row r="82" spans="1:34" x14ac:dyDescent="0.2">
      <c r="A82" s="51" t="s">
        <v>897</v>
      </c>
      <c r="B82" s="51" t="s">
        <v>15</v>
      </c>
      <c r="C82" s="51" t="s">
        <v>926</v>
      </c>
      <c r="D82" s="110">
        <v>0.48600000000000004</v>
      </c>
      <c r="F82"/>
      <c r="G82" s="116">
        <f t="shared" si="23"/>
        <v>0.6</v>
      </c>
      <c r="H82" s="91" t="str">
        <f t="shared" si="10"/>
        <v>Media</v>
      </c>
      <c r="O82" s="51" t="s">
        <v>897</v>
      </c>
      <c r="P82" s="51" t="s">
        <v>233</v>
      </c>
      <c r="Q82" s="54">
        <v>2.6250000000000002E-2</v>
      </c>
      <c r="S82" s="99">
        <f t="shared" si="16"/>
        <v>0</v>
      </c>
      <c r="T82" s="99" t="str">
        <f t="shared" si="24"/>
        <v>Muy Baja</v>
      </c>
      <c r="X82" s="54" t="str">
        <f t="shared" si="17"/>
        <v>SUROESTE</v>
      </c>
      <c r="Y82" s="51" t="str">
        <f t="shared" si="18"/>
        <v>Deforestación</v>
      </c>
      <c r="Z82" s="51" t="str">
        <f t="shared" si="19"/>
        <v>Minería a cielo abierto</v>
      </c>
      <c r="AA82" s="100">
        <f t="shared" si="20"/>
        <v>0.33300000000000002</v>
      </c>
      <c r="AB82" s="100">
        <f t="shared" si="21"/>
        <v>0.42799999999999999</v>
      </c>
      <c r="AC82" s="51" t="str">
        <f t="shared" si="22"/>
        <v>Media</v>
      </c>
      <c r="AE82"/>
      <c r="AF82"/>
      <c r="AG82"/>
      <c r="AH82"/>
    </row>
    <row r="83" spans="1:34" x14ac:dyDescent="0.2">
      <c r="A83" s="51" t="s">
        <v>897</v>
      </c>
      <c r="B83" s="51" t="s">
        <v>15</v>
      </c>
      <c r="C83" s="51" t="s">
        <v>951</v>
      </c>
      <c r="D83" s="110">
        <v>0.6699166666666666</v>
      </c>
      <c r="F83"/>
      <c r="G83" s="116">
        <f t="shared" si="23"/>
        <v>0.9</v>
      </c>
      <c r="H83" s="91" t="str">
        <f t="shared" si="10"/>
        <v>Muy Alta</v>
      </c>
      <c r="O83" s="51" t="s">
        <v>897</v>
      </c>
      <c r="P83" s="51" t="s">
        <v>231</v>
      </c>
      <c r="Q83" s="54">
        <v>0.65184615384615374</v>
      </c>
      <c r="S83" s="99">
        <f t="shared" si="16"/>
        <v>0.72</v>
      </c>
      <c r="T83" s="99" t="str">
        <f t="shared" si="24"/>
        <v>Alta</v>
      </c>
      <c r="X83" s="54" t="str">
        <f t="shared" si="17"/>
        <v>SUROESTE</v>
      </c>
      <c r="Y83" s="51" t="str">
        <f t="shared" si="18"/>
        <v>Degradación</v>
      </c>
      <c r="Z83" s="51" t="str">
        <f t="shared" si="19"/>
        <v>Desastres Naturales</v>
      </c>
      <c r="AA83" s="100">
        <f t="shared" si="20"/>
        <v>0.13216666666666668</v>
      </c>
      <c r="AB83" s="100">
        <f t="shared" si="21"/>
        <v>0.33300000000000002</v>
      </c>
      <c r="AC83" s="51" t="str">
        <f t="shared" si="22"/>
        <v>Baja</v>
      </c>
      <c r="AE83"/>
      <c r="AF83"/>
      <c r="AG83"/>
      <c r="AH83"/>
    </row>
    <row r="84" spans="1:34" x14ac:dyDescent="0.2">
      <c r="A84" s="51" t="s">
        <v>897</v>
      </c>
      <c r="B84" s="51" t="s">
        <v>15</v>
      </c>
      <c r="C84" s="51" t="s">
        <v>952</v>
      </c>
      <c r="D84" s="110">
        <v>0.77015000000000011</v>
      </c>
      <c r="F84"/>
      <c r="G84" s="116">
        <f t="shared" si="23"/>
        <v>1</v>
      </c>
      <c r="H84" s="91" t="str">
        <f t="shared" si="10"/>
        <v>Muy Alta</v>
      </c>
      <c r="O84" s="51" t="s">
        <v>897</v>
      </c>
      <c r="P84" s="51" t="s">
        <v>238</v>
      </c>
      <c r="Q84" s="54">
        <v>0.3310909090909091</v>
      </c>
      <c r="S84" s="99">
        <f t="shared" si="16"/>
        <v>0.44</v>
      </c>
      <c r="T84" s="99" t="str">
        <f t="shared" si="24"/>
        <v>Media</v>
      </c>
      <c r="X84" s="54" t="str">
        <f t="shared" si="17"/>
        <v>SUROESTE</v>
      </c>
      <c r="Y84" s="51" t="str">
        <f t="shared" si="18"/>
        <v>Degradación</v>
      </c>
      <c r="Z84" s="51" t="str">
        <f t="shared" si="19"/>
        <v>Extracción de Madera Leña/Carbón</v>
      </c>
      <c r="AA84" s="100">
        <f t="shared" si="20"/>
        <v>0.91172727272727261</v>
      </c>
      <c r="AB84" s="100">
        <f t="shared" si="21"/>
        <v>1</v>
      </c>
      <c r="AC84" s="51" t="str">
        <f t="shared" si="22"/>
        <v>Muy Alta</v>
      </c>
      <c r="AE84"/>
      <c r="AF84"/>
      <c r="AG84"/>
      <c r="AH84"/>
    </row>
    <row r="85" spans="1:34" x14ac:dyDescent="0.2">
      <c r="A85" s="51" t="s">
        <v>897</v>
      </c>
      <c r="B85" s="51" t="s">
        <v>3</v>
      </c>
      <c r="C85" s="51" t="s">
        <v>39</v>
      </c>
      <c r="D85" s="110">
        <v>0.72345454545454535</v>
      </c>
      <c r="F85"/>
      <c r="G85" s="117">
        <f>+_xlfn.PERCENTRANK.INC($D$85:$D$92,D85,3)</f>
        <v>0.85699999999999998</v>
      </c>
      <c r="H85" s="90" t="str">
        <f t="shared" si="10"/>
        <v>Muy Alta</v>
      </c>
      <c r="O85" s="51" t="s">
        <v>897</v>
      </c>
      <c r="P85" s="51" t="s">
        <v>228</v>
      </c>
      <c r="Q85" s="54">
        <v>0.79699999999999982</v>
      </c>
      <c r="S85" s="99">
        <f t="shared" si="16"/>
        <v>0.92</v>
      </c>
      <c r="T85" s="99" t="str">
        <f t="shared" si="24"/>
        <v>Muy Alta</v>
      </c>
      <c r="X85" s="54" t="str">
        <f t="shared" ref="X85:AA92" si="25">+A95</f>
        <v>SUROESTE</v>
      </c>
      <c r="Y85" s="51" t="str">
        <f t="shared" si="25"/>
        <v>Degradación</v>
      </c>
      <c r="Z85" s="51" t="str">
        <f t="shared" si="25"/>
        <v>Extracción Productos Forestales Madereros</v>
      </c>
      <c r="AA85" s="100">
        <f t="shared" si="25"/>
        <v>0.23649999999999999</v>
      </c>
      <c r="AB85" s="100">
        <f t="shared" ref="AB85:AC92" si="26">+G95</f>
        <v>0.44400000000000001</v>
      </c>
      <c r="AC85" s="51" t="str">
        <f t="shared" si="26"/>
        <v>Media</v>
      </c>
      <c r="AE85"/>
      <c r="AF85"/>
      <c r="AG85"/>
      <c r="AH85"/>
    </row>
    <row r="86" spans="1:34" x14ac:dyDescent="0.2">
      <c r="A86" s="51" t="s">
        <v>897</v>
      </c>
      <c r="B86" s="51" t="s">
        <v>3</v>
      </c>
      <c r="C86" s="51" t="s">
        <v>5</v>
      </c>
      <c r="D86" s="110">
        <v>0.54692857142857143</v>
      </c>
      <c r="F86"/>
      <c r="G86" s="117">
        <f t="shared" ref="G86:G92" si="27">+_xlfn.PERCENTRANK.INC($D$85:$D$92,D86,3)</f>
        <v>0.57099999999999995</v>
      </c>
      <c r="H86" s="90" t="str">
        <f t="shared" si="10"/>
        <v>Media</v>
      </c>
      <c r="O86" s="51" t="s">
        <v>897</v>
      </c>
      <c r="P86" s="51" t="s">
        <v>73</v>
      </c>
      <c r="Q86" s="54">
        <v>0.36</v>
      </c>
      <c r="S86" s="99">
        <f t="shared" si="16"/>
        <v>0.48</v>
      </c>
      <c r="T86" s="99" t="str">
        <f t="shared" si="24"/>
        <v>Media</v>
      </c>
      <c r="X86" s="54" t="str">
        <f t="shared" si="25"/>
        <v>SUROESTE</v>
      </c>
      <c r="Y86" s="51" t="str">
        <f t="shared" si="25"/>
        <v>Degradación</v>
      </c>
      <c r="Z86" s="51" t="str">
        <f t="shared" si="25"/>
        <v>Incendios Mediana y Baja Intensidad</v>
      </c>
      <c r="AA86" s="100">
        <f t="shared" si="25"/>
        <v>0.28127272727272729</v>
      </c>
      <c r="AB86" s="100">
        <f t="shared" si="26"/>
        <v>0.66600000000000004</v>
      </c>
      <c r="AC86" s="51" t="str">
        <f t="shared" si="26"/>
        <v>Alta</v>
      </c>
      <c r="AE86"/>
      <c r="AF86"/>
      <c r="AG86"/>
      <c r="AH86"/>
    </row>
    <row r="87" spans="1:34" x14ac:dyDescent="0.2">
      <c r="A87" s="51" t="s">
        <v>897</v>
      </c>
      <c r="B87" s="51" t="s">
        <v>3</v>
      </c>
      <c r="C87" s="51" t="s">
        <v>173</v>
      </c>
      <c r="D87" s="110">
        <v>5.4999999999999997E-3</v>
      </c>
      <c r="F87"/>
      <c r="G87" s="117">
        <f t="shared" si="27"/>
        <v>0</v>
      </c>
      <c r="H87" s="90" t="str">
        <f t="shared" si="10"/>
        <v>Muy Baja</v>
      </c>
      <c r="O87" s="51" t="s">
        <v>897</v>
      </c>
      <c r="P87" s="51" t="s">
        <v>922</v>
      </c>
      <c r="Q87" s="54">
        <v>0.2687272727272727</v>
      </c>
      <c r="S87" s="99">
        <f t="shared" si="16"/>
        <v>0.32</v>
      </c>
      <c r="T87" s="99" t="str">
        <f t="shared" si="24"/>
        <v>Baja</v>
      </c>
      <c r="X87" s="54" t="str">
        <f t="shared" si="25"/>
        <v>SUROESTE</v>
      </c>
      <c r="Y87" s="51" t="str">
        <f t="shared" si="25"/>
        <v>Degradación</v>
      </c>
      <c r="Z87" s="51" t="str">
        <f t="shared" si="25"/>
        <v>Introducción Especies Exóticas/Invasoras</v>
      </c>
      <c r="AA87" s="100">
        <f t="shared" si="25"/>
        <v>0.2465</v>
      </c>
      <c r="AB87" s="100">
        <f t="shared" si="26"/>
        <v>0.55500000000000005</v>
      </c>
      <c r="AC87" s="51" t="str">
        <f t="shared" si="26"/>
        <v>Media</v>
      </c>
      <c r="AE87"/>
      <c r="AF87"/>
      <c r="AG87"/>
      <c r="AH87"/>
    </row>
    <row r="88" spans="1:34" x14ac:dyDescent="0.2">
      <c r="A88" s="51" t="s">
        <v>897</v>
      </c>
      <c r="B88" s="51" t="s">
        <v>3</v>
      </c>
      <c r="C88" s="51" t="s">
        <v>40</v>
      </c>
      <c r="D88" s="110">
        <v>0.71839999999999993</v>
      </c>
      <c r="F88"/>
      <c r="G88" s="117">
        <f t="shared" si="27"/>
        <v>0.71399999999999997</v>
      </c>
      <c r="H88" s="90" t="str">
        <f t="shared" si="10"/>
        <v>Alta</v>
      </c>
      <c r="O88" s="51" t="s">
        <v>897</v>
      </c>
      <c r="P88" s="51" t="s">
        <v>925</v>
      </c>
      <c r="Q88" s="54">
        <v>0.10188888888888888</v>
      </c>
      <c r="S88" s="99">
        <f t="shared" si="16"/>
        <v>0.12</v>
      </c>
      <c r="T88" s="99" t="str">
        <f t="shared" si="24"/>
        <v>Muy Baja</v>
      </c>
      <c r="X88" s="54" t="str">
        <f t="shared" si="25"/>
        <v>SUROESTE</v>
      </c>
      <c r="Y88" s="51" t="str">
        <f t="shared" si="25"/>
        <v>Degradación</v>
      </c>
      <c r="Z88" s="51" t="str">
        <f t="shared" si="25"/>
        <v>Otras Causas Misceláneas</v>
      </c>
      <c r="AA88" s="100">
        <f t="shared" si="25"/>
        <v>3.4000000000000002E-2</v>
      </c>
      <c r="AB88" s="100">
        <f t="shared" si="26"/>
        <v>0.111</v>
      </c>
      <c r="AC88" s="51" t="str">
        <f t="shared" si="26"/>
        <v>Muy Baja</v>
      </c>
      <c r="AE88"/>
      <c r="AF88"/>
      <c r="AG88"/>
      <c r="AH88"/>
    </row>
    <row r="89" spans="1:34" x14ac:dyDescent="0.2">
      <c r="A89" s="51" t="s">
        <v>897</v>
      </c>
      <c r="B89" s="51" t="s">
        <v>3</v>
      </c>
      <c r="C89" s="51" t="s">
        <v>229</v>
      </c>
      <c r="D89" s="110">
        <v>0.11542857142857141</v>
      </c>
      <c r="F89"/>
      <c r="G89" s="117">
        <f t="shared" si="27"/>
        <v>0.28499999999999998</v>
      </c>
      <c r="H89" s="90" t="str">
        <f t="shared" si="10"/>
        <v>Baja</v>
      </c>
      <c r="O89" s="51" t="s">
        <v>897</v>
      </c>
      <c r="P89" s="51" t="s">
        <v>926</v>
      </c>
      <c r="Q89" s="54">
        <v>0.48600000000000004</v>
      </c>
      <c r="S89" s="99">
        <f t="shared" si="16"/>
        <v>0.56000000000000005</v>
      </c>
      <c r="T89" s="99" t="str">
        <f t="shared" si="24"/>
        <v>Media</v>
      </c>
      <c r="X89" s="54" t="str">
        <f t="shared" si="25"/>
        <v>SUROESTE</v>
      </c>
      <c r="Y89" s="51" t="str">
        <f t="shared" si="25"/>
        <v>Degradación</v>
      </c>
      <c r="Z89" s="51" t="str">
        <f t="shared" si="25"/>
        <v>Pastoreo de ganado en bosques</v>
      </c>
      <c r="AA89" s="100">
        <f t="shared" si="25"/>
        <v>0.90863636363636358</v>
      </c>
      <c r="AB89" s="100">
        <f t="shared" si="26"/>
        <v>0.88800000000000001</v>
      </c>
      <c r="AC89" s="51" t="str">
        <f t="shared" si="26"/>
        <v>Muy Alta</v>
      </c>
      <c r="AE89"/>
      <c r="AF89"/>
      <c r="AG89"/>
      <c r="AH89"/>
    </row>
    <row r="90" spans="1:34" x14ac:dyDescent="0.2">
      <c r="A90" s="51" t="s">
        <v>897</v>
      </c>
      <c r="B90" s="51" t="s">
        <v>3</v>
      </c>
      <c r="C90" s="51" t="s">
        <v>7</v>
      </c>
      <c r="D90" s="110">
        <v>5.04E-2</v>
      </c>
      <c r="F90"/>
      <c r="G90" s="117">
        <f t="shared" si="27"/>
        <v>0.14199999999999999</v>
      </c>
      <c r="H90" s="90" t="str">
        <f t="shared" si="10"/>
        <v>Muy Baja</v>
      </c>
      <c r="O90" s="51" t="s">
        <v>897</v>
      </c>
      <c r="P90" s="51" t="s">
        <v>951</v>
      </c>
      <c r="Q90" s="54">
        <v>0.6699166666666666</v>
      </c>
      <c r="S90" s="99">
        <f t="shared" si="16"/>
        <v>0.76</v>
      </c>
      <c r="T90" s="99" t="str">
        <f t="shared" si="24"/>
        <v>Alta</v>
      </c>
      <c r="X90" s="54" t="str">
        <f t="shared" si="25"/>
        <v>SUROESTE</v>
      </c>
      <c r="Y90" s="51" t="str">
        <f t="shared" si="25"/>
        <v>Degradación</v>
      </c>
      <c r="Z90" s="51" t="str">
        <f t="shared" si="25"/>
        <v>Plagas y Enfermedades Forestales</v>
      </c>
      <c r="AA90" s="100">
        <f t="shared" si="25"/>
        <v>2.6250000000000002E-2</v>
      </c>
      <c r="AB90" s="100">
        <f t="shared" si="26"/>
        <v>0</v>
      </c>
      <c r="AC90" s="51" t="str">
        <f t="shared" si="26"/>
        <v>Muy Baja</v>
      </c>
      <c r="AE90"/>
      <c r="AF90"/>
      <c r="AG90"/>
      <c r="AH90"/>
    </row>
    <row r="91" spans="1:34" x14ac:dyDescent="0.2">
      <c r="A91" s="51" t="s">
        <v>897</v>
      </c>
      <c r="B91" s="51" t="s">
        <v>3</v>
      </c>
      <c r="C91" s="51" t="s">
        <v>228</v>
      </c>
      <c r="D91" s="110">
        <v>0.79699999999999982</v>
      </c>
      <c r="F91"/>
      <c r="G91" s="117">
        <f t="shared" si="27"/>
        <v>1</v>
      </c>
      <c r="H91" s="90" t="str">
        <f t="shared" si="10"/>
        <v>Muy Alta</v>
      </c>
      <c r="O91" s="51" t="s">
        <v>897</v>
      </c>
      <c r="P91" s="51" t="s">
        <v>952</v>
      </c>
      <c r="Q91" s="54">
        <v>0.77015000000000011</v>
      </c>
      <c r="S91" s="99">
        <f t="shared" si="16"/>
        <v>0.88</v>
      </c>
      <c r="T91" s="99" t="str">
        <f t="shared" si="24"/>
        <v>Muy Alta</v>
      </c>
      <c r="X91" s="54" t="str">
        <f t="shared" si="25"/>
        <v>SUROESTE</v>
      </c>
      <c r="Y91" s="51" t="str">
        <f t="shared" si="25"/>
        <v>Degradación</v>
      </c>
      <c r="Z91" s="51" t="str">
        <f t="shared" si="25"/>
        <v>Planes de Manejo mal gestionados/mal ejecutados</v>
      </c>
      <c r="AA91" s="100">
        <f t="shared" si="25"/>
        <v>0.65184615384615374</v>
      </c>
      <c r="AB91" s="100">
        <f t="shared" si="26"/>
        <v>0.77700000000000002</v>
      </c>
      <c r="AC91" s="51" t="str">
        <f t="shared" si="26"/>
        <v>Alta</v>
      </c>
      <c r="AE91"/>
      <c r="AF91"/>
      <c r="AG91"/>
      <c r="AH91"/>
    </row>
    <row r="92" spans="1:34" x14ac:dyDescent="0.2">
      <c r="A92" s="51" t="s">
        <v>897</v>
      </c>
      <c r="B92" s="51" t="s">
        <v>3</v>
      </c>
      <c r="C92" s="51" t="s">
        <v>922</v>
      </c>
      <c r="D92" s="110">
        <v>0.33300000000000002</v>
      </c>
      <c r="F92"/>
      <c r="G92" s="117">
        <f t="shared" si="27"/>
        <v>0.42799999999999999</v>
      </c>
      <c r="H92" s="90" t="str">
        <f t="shared" si="10"/>
        <v>Media</v>
      </c>
      <c r="X92" s="54" t="str">
        <f t="shared" si="25"/>
        <v>SUROESTE</v>
      </c>
      <c r="Y92" s="51" t="str">
        <f t="shared" si="25"/>
        <v>Degradación</v>
      </c>
      <c r="Z92" s="51" t="str">
        <f t="shared" si="25"/>
        <v>Minería a cielo abierto</v>
      </c>
      <c r="AA92" s="100">
        <f t="shared" si="25"/>
        <v>9.7333333333333327E-2</v>
      </c>
      <c r="AB92" s="100">
        <f t="shared" si="26"/>
        <v>0.222</v>
      </c>
      <c r="AC92" s="51" t="str">
        <f t="shared" si="26"/>
        <v>Baja</v>
      </c>
    </row>
    <row r="93" spans="1:34" x14ac:dyDescent="0.2">
      <c r="A93" s="51" t="s">
        <v>897</v>
      </c>
      <c r="B93" s="51" t="s">
        <v>10</v>
      </c>
      <c r="C93" s="51" t="s">
        <v>173</v>
      </c>
      <c r="D93" s="110">
        <v>0.13216666666666668</v>
      </c>
      <c r="F93"/>
      <c r="G93" s="118">
        <f>+_xlfn.PERCENTRANK.INC($D$93:$D$102,D93,3)</f>
        <v>0.33300000000000002</v>
      </c>
      <c r="H93" s="96" t="str">
        <f t="shared" ref="H93:H102" si="28">+IF(G93&lt;=$M$18,$K$18,IF(G93&lt;=$M$17,$K$17,IF(G93&lt;=$M$16,$K$16,IF(G93&lt;=$M$15,$K$15,$K$14))))</f>
        <v>Baja</v>
      </c>
      <c r="X93" s="54"/>
      <c r="AA93" s="100"/>
      <c r="AB93" s="100"/>
    </row>
    <row r="94" spans="1:34" x14ac:dyDescent="0.2">
      <c r="A94" s="51" t="s">
        <v>897</v>
      </c>
      <c r="B94" s="51" t="s">
        <v>10</v>
      </c>
      <c r="C94" s="51" t="s">
        <v>42</v>
      </c>
      <c r="D94" s="110">
        <v>0.91172727272727261</v>
      </c>
      <c r="F94"/>
      <c r="G94" s="118">
        <f t="shared" ref="G94:G102" si="29">+_xlfn.PERCENTRANK.INC($D$93:$D$102,D94,3)</f>
        <v>1</v>
      </c>
      <c r="H94" s="96" t="str">
        <f t="shared" si="28"/>
        <v>Muy Alta</v>
      </c>
      <c r="X94" s="54"/>
      <c r="AA94" s="100"/>
      <c r="AB94" s="100"/>
    </row>
    <row r="95" spans="1:34" x14ac:dyDescent="0.2">
      <c r="A95" s="51" t="s">
        <v>897</v>
      </c>
      <c r="B95" s="51" t="s">
        <v>10</v>
      </c>
      <c r="C95" s="51" t="s">
        <v>243</v>
      </c>
      <c r="D95" s="110">
        <v>0.23649999999999999</v>
      </c>
      <c r="F95"/>
      <c r="G95" s="118">
        <f t="shared" si="29"/>
        <v>0.44400000000000001</v>
      </c>
      <c r="H95" s="96" t="str">
        <f t="shared" si="28"/>
        <v>Media</v>
      </c>
      <c r="X95" s="54"/>
      <c r="AA95" s="100"/>
      <c r="AB95" s="100"/>
    </row>
    <row r="96" spans="1:34" x14ac:dyDescent="0.2">
      <c r="A96" s="51" t="s">
        <v>897</v>
      </c>
      <c r="B96" s="51" t="s">
        <v>10</v>
      </c>
      <c r="C96" s="51" t="s">
        <v>230</v>
      </c>
      <c r="D96" s="110">
        <v>0.28127272727272729</v>
      </c>
      <c r="F96"/>
      <c r="G96" s="118">
        <f t="shared" si="29"/>
        <v>0.66600000000000004</v>
      </c>
      <c r="H96" s="96" t="str">
        <f t="shared" si="28"/>
        <v>Alta</v>
      </c>
      <c r="X96" s="54"/>
      <c r="AA96" s="100"/>
      <c r="AB96" s="100"/>
    </row>
    <row r="97" spans="1:28" x14ac:dyDescent="0.2">
      <c r="A97" s="51" t="s">
        <v>897</v>
      </c>
      <c r="B97" s="51" t="s">
        <v>10</v>
      </c>
      <c r="C97" s="51" t="s">
        <v>234</v>
      </c>
      <c r="D97" s="110">
        <v>0.2465</v>
      </c>
      <c r="F97"/>
      <c r="G97" s="118">
        <f t="shared" si="29"/>
        <v>0.55500000000000005</v>
      </c>
      <c r="H97" s="96" t="str">
        <f t="shared" si="28"/>
        <v>Media</v>
      </c>
      <c r="X97" s="54"/>
      <c r="AA97" s="100"/>
      <c r="AB97" s="100"/>
    </row>
    <row r="98" spans="1:28" x14ac:dyDescent="0.2">
      <c r="A98" s="51" t="s">
        <v>897</v>
      </c>
      <c r="B98" s="51" t="s">
        <v>10</v>
      </c>
      <c r="C98" s="51" t="s">
        <v>242</v>
      </c>
      <c r="D98" s="110">
        <v>3.4000000000000002E-2</v>
      </c>
      <c r="F98"/>
      <c r="G98" s="118">
        <f t="shared" si="29"/>
        <v>0.111</v>
      </c>
      <c r="H98" s="96" t="str">
        <f t="shared" si="28"/>
        <v>Muy Baja</v>
      </c>
    </row>
    <row r="99" spans="1:28" x14ac:dyDescent="0.2">
      <c r="A99" s="51" t="s">
        <v>897</v>
      </c>
      <c r="B99" s="51" t="s">
        <v>10</v>
      </c>
      <c r="C99" s="51" t="s">
        <v>12</v>
      </c>
      <c r="D99" s="110">
        <v>0.90863636363636358</v>
      </c>
      <c r="F99"/>
      <c r="G99" s="118">
        <f t="shared" si="29"/>
        <v>0.88800000000000001</v>
      </c>
      <c r="H99" s="96" t="str">
        <f t="shared" si="28"/>
        <v>Muy Alta</v>
      </c>
    </row>
    <row r="100" spans="1:28" x14ac:dyDescent="0.2">
      <c r="A100" s="51" t="s">
        <v>897</v>
      </c>
      <c r="B100" s="51" t="s">
        <v>10</v>
      </c>
      <c r="C100" s="51" t="s">
        <v>233</v>
      </c>
      <c r="D100" s="110">
        <v>2.6250000000000002E-2</v>
      </c>
      <c r="F100"/>
      <c r="G100" s="118">
        <f t="shared" si="29"/>
        <v>0</v>
      </c>
      <c r="H100" s="96" t="str">
        <f t="shared" si="28"/>
        <v>Muy Baja</v>
      </c>
    </row>
    <row r="101" spans="1:28" x14ac:dyDescent="0.2">
      <c r="A101" s="51" t="s">
        <v>897</v>
      </c>
      <c r="B101" s="51" t="s">
        <v>10</v>
      </c>
      <c r="C101" s="51" t="s">
        <v>231</v>
      </c>
      <c r="D101" s="110">
        <v>0.65184615384615374</v>
      </c>
      <c r="F101"/>
      <c r="G101" s="118">
        <f t="shared" si="29"/>
        <v>0.77700000000000002</v>
      </c>
      <c r="H101" s="96" t="str">
        <f t="shared" si="28"/>
        <v>Alta</v>
      </c>
    </row>
    <row r="102" spans="1:28" x14ac:dyDescent="0.2">
      <c r="A102" s="51" t="s">
        <v>897</v>
      </c>
      <c r="B102" s="51" t="s">
        <v>10</v>
      </c>
      <c r="C102" s="51" t="s">
        <v>922</v>
      </c>
      <c r="D102" s="110">
        <v>9.7333333333333327E-2</v>
      </c>
      <c r="F102"/>
      <c r="G102" s="118">
        <f t="shared" si="29"/>
        <v>0.222</v>
      </c>
      <c r="H102" s="96" t="str">
        <f t="shared" si="28"/>
        <v>Baja</v>
      </c>
    </row>
  </sheetData>
  <conditionalFormatting pivot="1" sqref="AG6:AG5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4"/>
  <drawing r:id="rId5"/>
  <tableParts count="1">
    <tablePart r:id="rId6"/>
  </tableParts>
  <extLst>
    <ext xmlns:x14="http://schemas.microsoft.com/office/spreadsheetml/2009/9/main" uri="{A8765BA9-456A-4dab-B4F3-ACF838C121DE}">
      <x14:slicerList>
        <x14:slicer r:id="rId7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39997558519241921"/>
  </sheetPr>
  <dimension ref="A4:AG255"/>
  <sheetViews>
    <sheetView showGridLines="0" topLeftCell="W1" workbookViewId="0"/>
  </sheetViews>
  <sheetFormatPr baseColWidth="10" defaultColWidth="11.5" defaultRowHeight="15" x14ac:dyDescent="0.2"/>
  <cols>
    <col min="1" max="1" width="30" style="51" hidden="1" customWidth="1"/>
    <col min="2" max="2" width="20.83203125" style="51" hidden="1" customWidth="1"/>
    <col min="3" max="3" width="46.6640625" style="51" hidden="1" customWidth="1"/>
    <col min="4" max="4" width="22.5" style="51" hidden="1" customWidth="1"/>
    <col min="5" max="5" width="9" style="51" hidden="1" customWidth="1"/>
    <col min="6" max="6" width="4" style="51" hidden="1" customWidth="1"/>
    <col min="7" max="7" width="16.83203125" style="51" hidden="1" customWidth="1"/>
    <col min="8" max="8" width="13.6640625" style="51" hidden="1" customWidth="1"/>
    <col min="9" max="14" width="0" style="51" hidden="1" customWidth="1"/>
    <col min="15" max="15" width="30" style="51" hidden="1" customWidth="1"/>
    <col min="16" max="16" width="46.6640625" style="51" hidden="1" customWidth="1"/>
    <col min="17" max="18" width="22.5" style="51" hidden="1" customWidth="1"/>
    <col min="19" max="22" width="0" style="51" hidden="1" customWidth="1"/>
    <col min="23" max="23" width="3.1640625" style="51" customWidth="1"/>
    <col min="24" max="24" width="16.33203125" style="51" bestFit="1" customWidth="1"/>
    <col min="25" max="25" width="19.5" style="51" customWidth="1"/>
    <col min="26" max="26" width="46.6640625" style="51" bestFit="1" customWidth="1"/>
    <col min="27" max="28" width="19.1640625" style="51" bestFit="1" customWidth="1"/>
    <col min="29" max="29" width="11.5" style="51"/>
    <col min="30" max="30" width="11.5" style="51" bestFit="1" customWidth="1"/>
    <col min="31" max="31" width="21.5" style="51" customWidth="1"/>
    <col min="32" max="32" width="46.6640625" style="51" bestFit="1" customWidth="1"/>
    <col min="33" max="33" width="16.83203125" style="51" bestFit="1" customWidth="1"/>
    <col min="34" max="34" width="29" style="51" bestFit="1" customWidth="1"/>
    <col min="35" max="16384" width="11.5" style="51"/>
  </cols>
  <sheetData>
    <row r="4" spans="1:33" x14ac:dyDescent="0.2">
      <c r="X4" s="51" t="s">
        <v>884</v>
      </c>
      <c r="Y4" s="51" t="s">
        <v>9</v>
      </c>
      <c r="Z4" s="51" t="s">
        <v>38</v>
      </c>
      <c r="AA4" s="51" t="s">
        <v>279</v>
      </c>
      <c r="AB4" s="51" t="s">
        <v>880</v>
      </c>
      <c r="AC4" s="51" t="s">
        <v>248</v>
      </c>
    </row>
    <row r="5" spans="1:33" x14ac:dyDescent="0.2">
      <c r="X5" s="51" t="str">
        <f t="shared" ref="X5:AA20" si="0">+A15</f>
        <v>I. CIBAO NORTE</v>
      </c>
      <c r="Y5" s="51" t="str">
        <f t="shared" si="0"/>
        <v>Causas Indirectas</v>
      </c>
      <c r="Z5" s="51" t="str">
        <f t="shared" si="0"/>
        <v>Ausencia de Incentivos Forestales</v>
      </c>
      <c r="AA5" s="100">
        <f t="shared" si="0"/>
        <v>0.35499999999999998</v>
      </c>
      <c r="AB5" s="100">
        <f>+G15</f>
        <v>0.58299999999999996</v>
      </c>
      <c r="AC5" s="100" t="str">
        <f>+H15</f>
        <v>Media</v>
      </c>
    </row>
    <row r="6" spans="1:33" ht="32" x14ac:dyDescent="0.2">
      <c r="X6" s="51" t="str">
        <f t="shared" si="0"/>
        <v>I. CIBAO NORTE</v>
      </c>
      <c r="Y6" s="51" t="str">
        <f t="shared" si="0"/>
        <v>Causas Indirectas</v>
      </c>
      <c r="Z6" s="51" t="str">
        <f t="shared" si="0"/>
        <v>Baja Valoración Económica de Bosques</v>
      </c>
      <c r="AA6" s="100">
        <f t="shared" si="0"/>
        <v>0.34899999999999998</v>
      </c>
      <c r="AB6" s="100">
        <f t="shared" ref="AB6:AC21" si="1">+G16</f>
        <v>0.5</v>
      </c>
      <c r="AC6" s="100" t="str">
        <f t="shared" si="1"/>
        <v>Media</v>
      </c>
      <c r="AE6" s="176" t="s">
        <v>248</v>
      </c>
      <c r="AF6" s="176" t="s">
        <v>38</v>
      </c>
      <c r="AG6" s="177" t="s">
        <v>882</v>
      </c>
    </row>
    <row r="7" spans="1:33" x14ac:dyDescent="0.2">
      <c r="X7" s="51" t="str">
        <f t="shared" si="0"/>
        <v>I. CIBAO NORTE</v>
      </c>
      <c r="Y7" s="51" t="str">
        <f t="shared" si="0"/>
        <v>Causas Indirectas</v>
      </c>
      <c r="Z7" s="51" t="str">
        <f t="shared" si="0"/>
        <v>Crecimiento Poblacional</v>
      </c>
      <c r="AA7" s="100">
        <f t="shared" si="0"/>
        <v>0.19600000000000001</v>
      </c>
      <c r="AB7" s="100">
        <f t="shared" si="1"/>
        <v>0.16600000000000001</v>
      </c>
      <c r="AC7" s="100" t="str">
        <f t="shared" si="1"/>
        <v>Muy Baja</v>
      </c>
      <c r="AE7" s="175" t="s">
        <v>252</v>
      </c>
      <c r="AF7" s="51" t="s">
        <v>952</v>
      </c>
      <c r="AG7" s="75">
        <v>1</v>
      </c>
    </row>
    <row r="8" spans="1:33" x14ac:dyDescent="0.2">
      <c r="X8" s="51" t="str">
        <f t="shared" si="0"/>
        <v>I. CIBAO NORTE</v>
      </c>
      <c r="Y8" s="51" t="str">
        <f t="shared" si="0"/>
        <v>Causas Indirectas</v>
      </c>
      <c r="Z8" s="51" t="str">
        <f t="shared" si="0"/>
        <v>Dinámica Migratoria</v>
      </c>
      <c r="AA8" s="100">
        <f t="shared" si="0"/>
        <v>0.52349999999999997</v>
      </c>
      <c r="AB8" s="100">
        <f t="shared" si="1"/>
        <v>0.75</v>
      </c>
      <c r="AC8" s="100" t="str">
        <f t="shared" si="1"/>
        <v>Alta</v>
      </c>
      <c r="AE8" s="175"/>
      <c r="AF8" s="51" t="s">
        <v>40</v>
      </c>
      <c r="AG8" s="75">
        <v>0.98212500000000003</v>
      </c>
    </row>
    <row r="9" spans="1:33" x14ac:dyDescent="0.2">
      <c r="X9" s="51" t="str">
        <f t="shared" si="0"/>
        <v>I. CIBAO NORTE</v>
      </c>
      <c r="Y9" s="51" t="str">
        <f t="shared" si="0"/>
        <v>Causas Indirectas</v>
      </c>
      <c r="Z9" s="51" t="str">
        <f t="shared" si="0"/>
        <v>Incumplimiento Legislación Vigente</v>
      </c>
      <c r="AA9" s="100">
        <f t="shared" si="0"/>
        <v>0.19600000000000001</v>
      </c>
      <c r="AB9" s="100">
        <f t="shared" si="1"/>
        <v>0.16600000000000001</v>
      </c>
      <c r="AC9" s="100" t="str">
        <f t="shared" si="1"/>
        <v>Muy Baja</v>
      </c>
      <c r="AE9" s="175"/>
      <c r="AF9" s="51" t="s">
        <v>12</v>
      </c>
      <c r="AG9" s="75">
        <v>0.98144444444444445</v>
      </c>
    </row>
    <row r="10" spans="1:33" x14ac:dyDescent="0.2">
      <c r="X10" s="51" t="str">
        <f t="shared" si="0"/>
        <v>I. CIBAO NORTE</v>
      </c>
      <c r="Y10" s="51" t="str">
        <f t="shared" si="0"/>
        <v>Causas Indirectas</v>
      </c>
      <c r="Z10" s="51" t="str">
        <f t="shared" si="0"/>
        <v>Informalidad Mercado Leña/Carbón</v>
      </c>
      <c r="AA10" s="100">
        <f t="shared" si="0"/>
        <v>0.46966666666666662</v>
      </c>
      <c r="AB10" s="100">
        <f t="shared" si="1"/>
        <v>0.66600000000000004</v>
      </c>
      <c r="AC10" s="100" t="str">
        <f t="shared" si="1"/>
        <v>Alta</v>
      </c>
      <c r="AE10" s="175"/>
      <c r="AF10" s="51" t="s">
        <v>228</v>
      </c>
      <c r="AG10" s="75">
        <v>0.9205000000000001</v>
      </c>
    </row>
    <row r="11" spans="1:33" x14ac:dyDescent="0.2">
      <c r="X11" s="51" t="str">
        <f t="shared" si="0"/>
        <v>I. CIBAO NORTE</v>
      </c>
      <c r="Y11" s="51" t="str">
        <f t="shared" si="0"/>
        <v>Causas Indirectas</v>
      </c>
      <c r="Z11" s="51" t="str">
        <f t="shared" si="0"/>
        <v>Otras Causas Misceláneas</v>
      </c>
      <c r="AA11" s="100">
        <f t="shared" si="0"/>
        <v>0.26</v>
      </c>
      <c r="AB11" s="100">
        <f t="shared" si="1"/>
        <v>0.33300000000000002</v>
      </c>
      <c r="AC11" s="100" t="str">
        <f t="shared" si="1"/>
        <v>Baja</v>
      </c>
      <c r="AE11" s="175"/>
      <c r="AF11" s="51" t="s">
        <v>951</v>
      </c>
      <c r="AG11" s="75">
        <v>0.90514285714285714</v>
      </c>
    </row>
    <row r="12" spans="1:33" x14ac:dyDescent="0.2">
      <c r="X12" s="51" t="str">
        <f t="shared" si="0"/>
        <v>I. CIBAO NORTE</v>
      </c>
      <c r="Y12" s="51" t="str">
        <f t="shared" si="0"/>
        <v>Causas Indirectas</v>
      </c>
      <c r="Z12" s="51" t="str">
        <f t="shared" si="0"/>
        <v>Pobreza -Desempleo</v>
      </c>
      <c r="AA12" s="100">
        <f t="shared" si="0"/>
        <v>0.32300000000000001</v>
      </c>
      <c r="AB12" s="100">
        <f t="shared" si="1"/>
        <v>0.41599999999999998</v>
      </c>
      <c r="AC12" s="100" t="str">
        <f t="shared" si="1"/>
        <v>Media</v>
      </c>
      <c r="AE12" s="175"/>
      <c r="AF12" s="51" t="s">
        <v>42</v>
      </c>
      <c r="AG12" s="75">
        <v>0.88422222222222224</v>
      </c>
    </row>
    <row r="13" spans="1:33" x14ac:dyDescent="0.2">
      <c r="X13" s="51" t="str">
        <f t="shared" si="0"/>
        <v>I. CIBAO NORTE</v>
      </c>
      <c r="Y13" s="51" t="str">
        <f t="shared" si="0"/>
        <v>Causas Indirectas</v>
      </c>
      <c r="Z13" s="51" t="str">
        <f t="shared" si="0"/>
        <v>Tenencia de la Tierra</v>
      </c>
      <c r="AA13" s="100">
        <f t="shared" si="0"/>
        <v>0.13200000000000001</v>
      </c>
      <c r="AB13" s="100">
        <f t="shared" si="1"/>
        <v>8.3000000000000004E-2</v>
      </c>
      <c r="AC13" s="100" t="str">
        <f t="shared" si="1"/>
        <v>Muy Baja</v>
      </c>
      <c r="AE13" s="175"/>
      <c r="AF13" s="51" t="s">
        <v>926</v>
      </c>
      <c r="AG13" s="75">
        <v>0.8653333333333334</v>
      </c>
    </row>
    <row r="14" spans="1:33" x14ac:dyDescent="0.2">
      <c r="A14" s="52" t="s">
        <v>884</v>
      </c>
      <c r="B14" s="52" t="s">
        <v>9</v>
      </c>
      <c r="C14" s="52" t="s">
        <v>38</v>
      </c>
      <c r="D14" t="s">
        <v>279</v>
      </c>
      <c r="E14"/>
      <c r="G14" s="174" t="s">
        <v>880</v>
      </c>
      <c r="H14" s="174" t="s">
        <v>248</v>
      </c>
      <c r="K14" s="51" t="s">
        <v>248</v>
      </c>
      <c r="L14" s="51" t="s">
        <v>246</v>
      </c>
      <c r="M14" s="51" t="s">
        <v>260</v>
      </c>
      <c r="O14" s="52" t="s">
        <v>884</v>
      </c>
      <c r="P14" s="52" t="s">
        <v>38</v>
      </c>
      <c r="Q14" t="s">
        <v>279</v>
      </c>
      <c r="R14"/>
      <c r="S14" s="73" t="s">
        <v>879</v>
      </c>
      <c r="T14" s="73" t="s">
        <v>248</v>
      </c>
      <c r="X14" s="51" t="str">
        <f t="shared" si="0"/>
        <v>I. CIBAO NORTE</v>
      </c>
      <c r="Y14" s="51" t="str">
        <f t="shared" si="0"/>
        <v>Causas Indirectas</v>
      </c>
      <c r="Z14" s="51" t="str">
        <f t="shared" si="0"/>
        <v>Turismo: Expansión del área turística</v>
      </c>
      <c r="AA14" s="100">
        <f t="shared" si="0"/>
        <v>8.7000000000000008E-2</v>
      </c>
      <c r="AB14" s="100">
        <f t="shared" si="1"/>
        <v>0</v>
      </c>
      <c r="AC14" s="100" t="str">
        <f t="shared" si="1"/>
        <v>Muy Baja</v>
      </c>
      <c r="AE14" s="175"/>
      <c r="AF14" s="51" t="s">
        <v>39</v>
      </c>
      <c r="AG14" s="75">
        <v>0.84139999999999993</v>
      </c>
    </row>
    <row r="15" spans="1:33" x14ac:dyDescent="0.2">
      <c r="A15" s="94" t="s">
        <v>911</v>
      </c>
      <c r="B15" s="94" t="s">
        <v>15</v>
      </c>
      <c r="C15" s="94" t="s">
        <v>227</v>
      </c>
      <c r="D15" s="128">
        <v>0.35499999999999998</v>
      </c>
      <c r="E15" s="94"/>
      <c r="G15" s="128">
        <f>+_xlfn.PERCENTRANK.INC($D$15:$D$27,D15,3)</f>
        <v>0.58299999999999996</v>
      </c>
      <c r="H15" s="94" t="str">
        <f t="shared" ref="H15:H29" si="2">+IF(G15&lt;=$M$19,$K$19,IF(G15&lt;=$M$18,$K$18,IF(G15&lt;=$M$17,$K$17,IF(G15&lt;=$M$16,$K$16,$K$15))))</f>
        <v>Media</v>
      </c>
      <c r="K15" s="51" t="s">
        <v>252</v>
      </c>
      <c r="L15" s="51">
        <v>0.8</v>
      </c>
      <c r="M15" s="51">
        <v>1</v>
      </c>
      <c r="O15" s="51" t="s">
        <v>911</v>
      </c>
      <c r="P15" s="51" t="s">
        <v>39</v>
      </c>
      <c r="Q15" s="110">
        <v>0.66966666666666663</v>
      </c>
      <c r="R15"/>
      <c r="S15" s="119">
        <f>+_xlfn.PERCENTRANK.INC($Q$15:$Q$40,Q15,3)</f>
        <v>0.72</v>
      </c>
      <c r="T15" s="72" t="str">
        <f>+IF(S15&lt;=$M$19,$K$19,IF(S15&lt;=$M$18,$K$18,IF(S15&lt;=$M$17,$K$17,IF(S15&lt;=$M$16,$K$16,$K$15))))</f>
        <v>Alta</v>
      </c>
      <c r="X15" s="51" t="str">
        <f t="shared" si="0"/>
        <v>I. CIBAO NORTE</v>
      </c>
      <c r="Y15" s="51" t="str">
        <f t="shared" si="0"/>
        <v>Causas Indirectas</v>
      </c>
      <c r="Z15" s="51" t="str">
        <f t="shared" si="0"/>
        <v>Débil Educación Ambiental</v>
      </c>
      <c r="AA15" s="100">
        <f t="shared" si="0"/>
        <v>0.68300000000000005</v>
      </c>
      <c r="AB15" s="100">
        <f t="shared" si="1"/>
        <v>0.83299999999999996</v>
      </c>
      <c r="AC15" s="100" t="str">
        <f t="shared" si="1"/>
        <v>Muy Alta</v>
      </c>
      <c r="AE15" s="175"/>
      <c r="AF15" s="51" t="s">
        <v>19</v>
      </c>
      <c r="AG15" s="75">
        <v>0.83299999999999996</v>
      </c>
    </row>
    <row r="16" spans="1:33" x14ac:dyDescent="0.2">
      <c r="A16" s="94" t="s">
        <v>911</v>
      </c>
      <c r="B16" s="94" t="s">
        <v>15</v>
      </c>
      <c r="C16" s="94" t="s">
        <v>241</v>
      </c>
      <c r="D16" s="128">
        <v>0.34899999999999998</v>
      </c>
      <c r="E16" s="94"/>
      <c r="G16" s="128">
        <f t="shared" ref="G16:G27" si="3">+_xlfn.PERCENTRANK.INC($D$15:$D$27,D16,3)</f>
        <v>0.5</v>
      </c>
      <c r="H16" s="94" t="str">
        <f t="shared" si="2"/>
        <v>Media</v>
      </c>
      <c r="K16" s="51" t="s">
        <v>253</v>
      </c>
      <c r="L16" s="51">
        <v>0.6</v>
      </c>
      <c r="M16" s="51">
        <v>0.8</v>
      </c>
      <c r="O16" s="51" t="s">
        <v>911</v>
      </c>
      <c r="P16" s="51" t="s">
        <v>5</v>
      </c>
      <c r="Q16" s="110">
        <v>0.56333333333333335</v>
      </c>
      <c r="R16"/>
      <c r="S16" s="119">
        <f t="shared" ref="S16:S40" si="4">+_xlfn.PERCENTRANK.INC($Q$15:$Q$40,Q16,3)</f>
        <v>0.68</v>
      </c>
      <c r="T16" s="72" t="str">
        <f t="shared" ref="T16:T79" si="5">+IF(S16&lt;=$M$19,$K$19,IF(S16&lt;=$M$18,$K$18,IF(S16&lt;=$M$17,$K$17,IF(S16&lt;=$M$16,$K$16,$K$15))))</f>
        <v>Alta</v>
      </c>
      <c r="X16" s="51" t="str">
        <f t="shared" si="0"/>
        <v>I. CIBAO NORTE</v>
      </c>
      <c r="Y16" s="51" t="str">
        <f t="shared" si="0"/>
        <v>Causas Indirectas</v>
      </c>
      <c r="Z16" s="51" t="str">
        <f t="shared" si="0"/>
        <v>Debilidad en la Institucionalidad Forestal</v>
      </c>
      <c r="AA16" s="100">
        <f t="shared" si="0"/>
        <v>0.71600000000000008</v>
      </c>
      <c r="AB16" s="100">
        <f t="shared" si="1"/>
        <v>0.91600000000000004</v>
      </c>
      <c r="AC16" s="100" t="str">
        <f t="shared" si="1"/>
        <v>Muy Alta</v>
      </c>
      <c r="AE16" s="175" t="s">
        <v>253</v>
      </c>
      <c r="AF16" s="51" t="s">
        <v>952</v>
      </c>
      <c r="AG16" s="75">
        <v>0.8</v>
      </c>
    </row>
    <row r="17" spans="1:33" x14ac:dyDescent="0.2">
      <c r="A17" s="94" t="s">
        <v>911</v>
      </c>
      <c r="B17" s="94" t="s">
        <v>15</v>
      </c>
      <c r="C17" s="94" t="s">
        <v>67</v>
      </c>
      <c r="D17" s="128">
        <v>0.19600000000000001</v>
      </c>
      <c r="E17" s="94"/>
      <c r="G17" s="128">
        <f t="shared" si="3"/>
        <v>0.16600000000000001</v>
      </c>
      <c r="H17" s="94" t="str">
        <f t="shared" si="2"/>
        <v>Muy Baja</v>
      </c>
      <c r="K17" s="51" t="s">
        <v>254</v>
      </c>
      <c r="L17" s="51">
        <v>0.4</v>
      </c>
      <c r="M17" s="51">
        <v>0.6</v>
      </c>
      <c r="O17" s="51" t="s">
        <v>911</v>
      </c>
      <c r="P17" s="51" t="s">
        <v>227</v>
      </c>
      <c r="Q17" s="110">
        <v>0.35499999999999998</v>
      </c>
      <c r="R17"/>
      <c r="S17" s="119">
        <f t="shared" si="4"/>
        <v>0.52</v>
      </c>
      <c r="T17" s="72" t="str">
        <f t="shared" si="5"/>
        <v>Media</v>
      </c>
      <c r="X17" s="51" t="str">
        <f t="shared" si="0"/>
        <v>I. CIBAO NORTE</v>
      </c>
      <c r="Y17" s="51" t="str">
        <f t="shared" si="0"/>
        <v>Causas Indirectas</v>
      </c>
      <c r="Z17" s="51" t="str">
        <f t="shared" si="0"/>
        <v>Debilidad en las Políticas Públicas</v>
      </c>
      <c r="AA17" s="100">
        <f t="shared" si="0"/>
        <v>0.8081666666666667</v>
      </c>
      <c r="AB17" s="100">
        <f t="shared" si="1"/>
        <v>1</v>
      </c>
      <c r="AC17" s="100" t="str">
        <f t="shared" si="1"/>
        <v>Muy Alta</v>
      </c>
      <c r="AE17" s="175"/>
      <c r="AF17" s="51" t="s">
        <v>12</v>
      </c>
      <c r="AG17" s="75">
        <v>0.8</v>
      </c>
    </row>
    <row r="18" spans="1:33" x14ac:dyDescent="0.2">
      <c r="A18" s="94" t="s">
        <v>911</v>
      </c>
      <c r="B18" s="94" t="s">
        <v>15</v>
      </c>
      <c r="C18" s="94" t="s">
        <v>232</v>
      </c>
      <c r="D18" s="128">
        <v>0.52349999999999997</v>
      </c>
      <c r="E18" s="94"/>
      <c r="G18" s="128">
        <f t="shared" si="3"/>
        <v>0.75</v>
      </c>
      <c r="H18" s="94" t="str">
        <f t="shared" si="2"/>
        <v>Alta</v>
      </c>
      <c r="K18" s="51" t="s">
        <v>255</v>
      </c>
      <c r="L18" s="51">
        <v>0.2</v>
      </c>
      <c r="M18" s="51">
        <v>0.4</v>
      </c>
      <c r="O18" s="51" t="s">
        <v>911</v>
      </c>
      <c r="P18" s="51" t="s">
        <v>241</v>
      </c>
      <c r="Q18" s="110">
        <v>0.34899999999999998</v>
      </c>
      <c r="R18"/>
      <c r="S18" s="119">
        <f t="shared" si="4"/>
        <v>0.48</v>
      </c>
      <c r="T18" s="72" t="str">
        <f t="shared" si="5"/>
        <v>Media</v>
      </c>
      <c r="X18" s="51" t="str">
        <f t="shared" si="0"/>
        <v>I. CIBAO NORTE</v>
      </c>
      <c r="Y18" s="51" t="str">
        <f t="shared" si="0"/>
        <v>Deforestación</v>
      </c>
      <c r="Z18" s="51" t="str">
        <f t="shared" si="0"/>
        <v>Agricultura Comercial</v>
      </c>
      <c r="AA18" s="100">
        <f t="shared" si="0"/>
        <v>0.66966666666666663</v>
      </c>
      <c r="AB18" s="100">
        <f t="shared" si="1"/>
        <v>0.66600000000000004</v>
      </c>
      <c r="AC18" s="100" t="str">
        <f t="shared" si="1"/>
        <v>Alta</v>
      </c>
      <c r="AE18" s="175"/>
      <c r="AF18" s="51" t="s">
        <v>42</v>
      </c>
      <c r="AG18" s="75">
        <v>0.8</v>
      </c>
    </row>
    <row r="19" spans="1:33" x14ac:dyDescent="0.2">
      <c r="A19" s="94" t="s">
        <v>911</v>
      </c>
      <c r="B19" s="94" t="s">
        <v>15</v>
      </c>
      <c r="C19" s="94" t="s">
        <v>236</v>
      </c>
      <c r="D19" s="128">
        <v>0.19600000000000001</v>
      </c>
      <c r="E19" s="94"/>
      <c r="G19" s="128">
        <f t="shared" si="3"/>
        <v>0.16600000000000001</v>
      </c>
      <c r="H19" s="94" t="str">
        <f t="shared" si="2"/>
        <v>Muy Baja</v>
      </c>
      <c r="K19" s="51" t="s">
        <v>256</v>
      </c>
      <c r="L19" s="51">
        <v>0</v>
      </c>
      <c r="M19" s="51">
        <v>0.2</v>
      </c>
      <c r="O19" s="51" t="s">
        <v>911</v>
      </c>
      <c r="P19" s="51" t="s">
        <v>67</v>
      </c>
      <c r="Q19" s="110">
        <v>0.19600000000000001</v>
      </c>
      <c r="R19"/>
      <c r="S19" s="119">
        <f t="shared" si="4"/>
        <v>0.24</v>
      </c>
      <c r="T19" s="72" t="str">
        <f t="shared" si="5"/>
        <v>Baja</v>
      </c>
      <c r="X19" s="51" t="str">
        <f t="shared" si="0"/>
        <v>I. CIBAO NORTE</v>
      </c>
      <c r="Y19" s="51" t="str">
        <f t="shared" si="0"/>
        <v>Deforestación</v>
      </c>
      <c r="Z19" s="51" t="str">
        <f t="shared" si="0"/>
        <v>Agricultura migratoria/subsistencia</v>
      </c>
      <c r="AA19" s="100">
        <f t="shared" si="0"/>
        <v>0.56333333333333335</v>
      </c>
      <c r="AB19" s="100">
        <f t="shared" si="1"/>
        <v>0.5</v>
      </c>
      <c r="AC19" s="100" t="str">
        <f t="shared" si="1"/>
        <v>Media</v>
      </c>
      <c r="AE19" s="175"/>
      <c r="AF19" s="51" t="s">
        <v>951</v>
      </c>
      <c r="AG19" s="75">
        <v>0.73099999999999998</v>
      </c>
    </row>
    <row r="20" spans="1:33" x14ac:dyDescent="0.2">
      <c r="A20" s="94" t="s">
        <v>911</v>
      </c>
      <c r="B20" s="94" t="s">
        <v>15</v>
      </c>
      <c r="C20" s="94" t="s">
        <v>19</v>
      </c>
      <c r="D20" s="128">
        <v>0.46966666666666662</v>
      </c>
      <c r="E20" s="94"/>
      <c r="G20" s="128">
        <f t="shared" si="3"/>
        <v>0.66600000000000004</v>
      </c>
      <c r="H20" s="94" t="str">
        <f t="shared" si="2"/>
        <v>Alta</v>
      </c>
      <c r="O20" s="51" t="s">
        <v>911</v>
      </c>
      <c r="P20" s="51" t="s">
        <v>232</v>
      </c>
      <c r="Q20" s="110">
        <v>0.52349999999999997</v>
      </c>
      <c r="R20"/>
      <c r="S20" s="119">
        <f t="shared" si="4"/>
        <v>0.6</v>
      </c>
      <c r="T20" s="72" t="str">
        <f t="shared" si="5"/>
        <v>Media</v>
      </c>
      <c r="X20" s="51" t="str">
        <f t="shared" si="0"/>
        <v>I. CIBAO NORTE</v>
      </c>
      <c r="Y20" s="51" t="str">
        <f t="shared" si="0"/>
        <v>Deforestación</v>
      </c>
      <c r="Z20" s="51" t="str">
        <f t="shared" si="0"/>
        <v>Ganadería Comercial</v>
      </c>
      <c r="AA20" s="100">
        <f t="shared" si="0"/>
        <v>0.91466666666666663</v>
      </c>
      <c r="AB20" s="100">
        <f t="shared" si="1"/>
        <v>1</v>
      </c>
      <c r="AC20" s="100" t="str">
        <f t="shared" si="1"/>
        <v>Muy Alta</v>
      </c>
      <c r="AE20" s="175"/>
      <c r="AF20" s="51" t="s">
        <v>19</v>
      </c>
      <c r="AG20" s="75">
        <v>0.7231428571428572</v>
      </c>
    </row>
    <row r="21" spans="1:33" x14ac:dyDescent="0.2">
      <c r="A21" s="94" t="s">
        <v>911</v>
      </c>
      <c r="B21" s="94" t="s">
        <v>15</v>
      </c>
      <c r="C21" s="94" t="s">
        <v>242</v>
      </c>
      <c r="D21" s="128">
        <v>0.26</v>
      </c>
      <c r="E21" s="94"/>
      <c r="G21" s="128">
        <f t="shared" si="3"/>
        <v>0.33300000000000002</v>
      </c>
      <c r="H21" s="94" t="str">
        <f t="shared" si="2"/>
        <v>Baja</v>
      </c>
      <c r="O21" s="51" t="s">
        <v>911</v>
      </c>
      <c r="P21" s="51" t="s">
        <v>42</v>
      </c>
      <c r="Q21" s="110">
        <v>0.85566666666666669</v>
      </c>
      <c r="R21"/>
      <c r="S21" s="119">
        <f t="shared" si="4"/>
        <v>0.92</v>
      </c>
      <c r="T21" s="72" t="str">
        <f t="shared" si="5"/>
        <v>Muy Alta</v>
      </c>
      <c r="X21" s="51" t="str">
        <f t="shared" ref="X21:AA36" si="6">+A31</f>
        <v>I. CIBAO NORTE</v>
      </c>
      <c r="Y21" s="51" t="str">
        <f t="shared" si="6"/>
        <v>Deforestación</v>
      </c>
      <c r="Z21" s="51" t="str">
        <f t="shared" si="6"/>
        <v>Incendios Alta Intensidad</v>
      </c>
      <c r="AA21" s="100">
        <f t="shared" si="6"/>
        <v>0.10366666666666667</v>
      </c>
      <c r="AB21" s="100">
        <f t="shared" si="1"/>
        <v>0.16600000000000001</v>
      </c>
      <c r="AC21" s="100" t="str">
        <f t="shared" si="1"/>
        <v>Muy Baja</v>
      </c>
      <c r="AE21" s="175"/>
      <c r="AF21" s="51" t="s">
        <v>39</v>
      </c>
      <c r="AG21" s="75">
        <v>0.71199999999999997</v>
      </c>
    </row>
    <row r="22" spans="1:33" x14ac:dyDescent="0.2">
      <c r="A22" s="94" t="s">
        <v>911</v>
      </c>
      <c r="B22" s="94" t="s">
        <v>15</v>
      </c>
      <c r="C22" s="94" t="s">
        <v>238</v>
      </c>
      <c r="D22" s="128">
        <v>0.32300000000000001</v>
      </c>
      <c r="E22" s="94"/>
      <c r="G22" s="128">
        <f t="shared" si="3"/>
        <v>0.41599999999999998</v>
      </c>
      <c r="H22" s="94" t="str">
        <f t="shared" si="2"/>
        <v>Media</v>
      </c>
      <c r="O22" s="51" t="s">
        <v>911</v>
      </c>
      <c r="P22" s="51" t="s">
        <v>40</v>
      </c>
      <c r="Q22" s="110">
        <v>0.91466666666666663</v>
      </c>
      <c r="R22"/>
      <c r="S22" s="119">
        <f t="shared" si="4"/>
        <v>0.96</v>
      </c>
      <c r="T22" s="72" t="str">
        <f t="shared" si="5"/>
        <v>Muy Alta</v>
      </c>
      <c r="X22" s="51" t="str">
        <f t="shared" si="6"/>
        <v>I. CIBAO NORTE</v>
      </c>
      <c r="Y22" s="51" t="str">
        <f t="shared" si="6"/>
        <v>Deforestación</v>
      </c>
      <c r="Z22" s="51" t="str">
        <f t="shared" si="6"/>
        <v>Infraestructura</v>
      </c>
      <c r="AA22" s="100">
        <f t="shared" si="6"/>
        <v>9.9666666666666667E-2</v>
      </c>
      <c r="AB22" s="100">
        <f t="shared" ref="AB22:AC37" si="7">+G32</f>
        <v>0</v>
      </c>
      <c r="AC22" s="100" t="str">
        <f t="shared" si="7"/>
        <v>Muy Baja</v>
      </c>
      <c r="AE22" s="175"/>
      <c r="AF22" s="51" t="s">
        <v>926</v>
      </c>
      <c r="AG22" s="75">
        <v>0.70066666666666666</v>
      </c>
    </row>
    <row r="23" spans="1:33" x14ac:dyDescent="0.2">
      <c r="A23" s="94" t="s">
        <v>911</v>
      </c>
      <c r="B23" s="94" t="s">
        <v>15</v>
      </c>
      <c r="C23" s="94" t="s">
        <v>73</v>
      </c>
      <c r="D23" s="128">
        <v>0.13200000000000001</v>
      </c>
      <c r="E23" s="94"/>
      <c r="G23" s="128">
        <f t="shared" si="3"/>
        <v>8.3000000000000004E-2</v>
      </c>
      <c r="H23" s="94" t="str">
        <f t="shared" si="2"/>
        <v>Muy Baja</v>
      </c>
      <c r="O23" s="51" t="s">
        <v>911</v>
      </c>
      <c r="P23" s="51" t="s">
        <v>229</v>
      </c>
      <c r="Q23" s="110">
        <v>0.10366666666666667</v>
      </c>
      <c r="R23"/>
      <c r="S23" s="119">
        <f t="shared" si="4"/>
        <v>0.12</v>
      </c>
      <c r="T23" s="72" t="str">
        <f t="shared" si="5"/>
        <v>Muy Baja</v>
      </c>
      <c r="X23" s="51" t="str">
        <f t="shared" si="6"/>
        <v>I. CIBAO NORTE</v>
      </c>
      <c r="Y23" s="51" t="str">
        <f t="shared" si="6"/>
        <v>Deforestación</v>
      </c>
      <c r="Z23" s="51" t="str">
        <f t="shared" si="6"/>
        <v xml:space="preserve">Tala Ilegal de Bosque Natural </v>
      </c>
      <c r="AA23" s="100">
        <f t="shared" si="6"/>
        <v>0.75</v>
      </c>
      <c r="AB23" s="100">
        <f t="shared" si="7"/>
        <v>0.83299999999999996</v>
      </c>
      <c r="AC23" s="100" t="str">
        <f t="shared" si="7"/>
        <v>Muy Alta</v>
      </c>
      <c r="AE23" s="175"/>
      <c r="AF23" s="51" t="s">
        <v>231</v>
      </c>
      <c r="AG23" s="75">
        <v>0.69787500000000002</v>
      </c>
    </row>
    <row r="24" spans="1:33" x14ac:dyDescent="0.2">
      <c r="A24" s="94" t="s">
        <v>911</v>
      </c>
      <c r="B24" s="94" t="s">
        <v>15</v>
      </c>
      <c r="C24" s="51" t="s">
        <v>925</v>
      </c>
      <c r="D24" s="178">
        <v>8.7000000000000008E-2</v>
      </c>
      <c r="E24" s="94"/>
      <c r="G24" s="128">
        <f t="shared" si="3"/>
        <v>0</v>
      </c>
      <c r="H24" s="94" t="str">
        <f t="shared" si="2"/>
        <v>Muy Baja</v>
      </c>
      <c r="O24" s="51" t="s">
        <v>911</v>
      </c>
      <c r="P24" s="51" t="s">
        <v>230</v>
      </c>
      <c r="Q24" s="110">
        <v>0.27600000000000002</v>
      </c>
      <c r="R24"/>
      <c r="S24" s="119">
        <f t="shared" si="4"/>
        <v>0.36</v>
      </c>
      <c r="T24" s="72" t="str">
        <f t="shared" si="5"/>
        <v>Baja</v>
      </c>
      <c r="X24" s="51" t="str">
        <f t="shared" si="6"/>
        <v>I. CIBAO NORTE</v>
      </c>
      <c r="Y24" s="51" t="str">
        <f t="shared" si="6"/>
        <v>Deforestación</v>
      </c>
      <c r="Z24" s="51" t="str">
        <f t="shared" si="6"/>
        <v>Minería a cielo abierto</v>
      </c>
      <c r="AA24" s="100">
        <f t="shared" si="6"/>
        <v>0.29633333333333334</v>
      </c>
      <c r="AB24" s="100">
        <f t="shared" si="7"/>
        <v>0.33300000000000002</v>
      </c>
      <c r="AC24" s="100" t="str">
        <f t="shared" si="7"/>
        <v>Baja</v>
      </c>
      <c r="AE24" s="175"/>
      <c r="AF24" s="51" t="s">
        <v>232</v>
      </c>
      <c r="AG24" s="75">
        <v>0.69166666666666676</v>
      </c>
    </row>
    <row r="25" spans="1:33" x14ac:dyDescent="0.2">
      <c r="A25" s="94" t="s">
        <v>911</v>
      </c>
      <c r="B25" s="94" t="s">
        <v>15</v>
      </c>
      <c r="C25" s="51" t="s">
        <v>926</v>
      </c>
      <c r="D25" s="178">
        <v>0.68300000000000005</v>
      </c>
      <c r="E25" s="94"/>
      <c r="G25" s="128">
        <f t="shared" si="3"/>
        <v>0.83299999999999996</v>
      </c>
      <c r="H25" s="94" t="str">
        <f t="shared" si="2"/>
        <v>Muy Alta</v>
      </c>
      <c r="O25" s="51" t="s">
        <v>911</v>
      </c>
      <c r="P25" s="51" t="s">
        <v>236</v>
      </c>
      <c r="Q25" s="110">
        <v>0.19600000000000001</v>
      </c>
      <c r="R25"/>
      <c r="S25" s="119">
        <f t="shared" si="4"/>
        <v>0.24</v>
      </c>
      <c r="T25" s="72" t="str">
        <f t="shared" si="5"/>
        <v>Baja</v>
      </c>
      <c r="X25" s="51" t="str">
        <f t="shared" si="6"/>
        <v>I. CIBAO NORTE</v>
      </c>
      <c r="Y25" s="51" t="str">
        <f t="shared" si="6"/>
        <v>Degradación</v>
      </c>
      <c r="Z25" s="51" t="str">
        <f t="shared" si="6"/>
        <v>Extracción de Madera Leña/Carbón</v>
      </c>
      <c r="AA25" s="100">
        <f t="shared" si="6"/>
        <v>0.85566666666666669</v>
      </c>
      <c r="AB25" s="100">
        <f t="shared" si="7"/>
        <v>0.85699999999999998</v>
      </c>
      <c r="AC25" s="100" t="str">
        <f t="shared" si="7"/>
        <v>Muy Alta</v>
      </c>
      <c r="AE25" s="175"/>
      <c r="AF25" s="51" t="s">
        <v>228</v>
      </c>
      <c r="AG25" s="75">
        <v>0.68699999999999994</v>
      </c>
    </row>
    <row r="26" spans="1:33" x14ac:dyDescent="0.2">
      <c r="A26" s="94" t="s">
        <v>911</v>
      </c>
      <c r="B26" s="94" t="s">
        <v>15</v>
      </c>
      <c r="C26" s="51" t="s">
        <v>951</v>
      </c>
      <c r="D26" s="178">
        <v>0.71600000000000008</v>
      </c>
      <c r="E26" s="94"/>
      <c r="G26" s="128">
        <f t="shared" si="3"/>
        <v>0.91600000000000004</v>
      </c>
      <c r="H26" s="94" t="str">
        <f t="shared" si="2"/>
        <v>Muy Alta</v>
      </c>
      <c r="O26" s="51" t="s">
        <v>911</v>
      </c>
      <c r="P26" s="51" t="s">
        <v>19</v>
      </c>
      <c r="Q26" s="110">
        <v>0.46966666666666662</v>
      </c>
      <c r="R26"/>
      <c r="S26" s="119">
        <f t="shared" si="4"/>
        <v>0.56000000000000005</v>
      </c>
      <c r="T26" s="72" t="str">
        <f t="shared" si="5"/>
        <v>Media</v>
      </c>
      <c r="X26" s="51" t="str">
        <f t="shared" si="6"/>
        <v>I. CIBAO NORTE</v>
      </c>
      <c r="Y26" s="51" t="str">
        <f t="shared" si="6"/>
        <v>Degradación</v>
      </c>
      <c r="Z26" s="51" t="str">
        <f t="shared" si="6"/>
        <v>Incendios Mediana y Baja Intensidad</v>
      </c>
      <c r="AA26" s="100">
        <f t="shared" si="6"/>
        <v>0.27600000000000002</v>
      </c>
      <c r="AB26" s="100">
        <f t="shared" si="7"/>
        <v>0.57099999999999995</v>
      </c>
      <c r="AC26" s="100" t="str">
        <f t="shared" si="7"/>
        <v>Media</v>
      </c>
      <c r="AE26" s="175"/>
      <c r="AF26" s="51" t="s">
        <v>40</v>
      </c>
      <c r="AG26" s="75">
        <v>0.66600000000000004</v>
      </c>
    </row>
    <row r="27" spans="1:33" x14ac:dyDescent="0.2">
      <c r="A27" s="94" t="s">
        <v>911</v>
      </c>
      <c r="B27" s="94" t="s">
        <v>15</v>
      </c>
      <c r="C27" s="51" t="s">
        <v>952</v>
      </c>
      <c r="D27" s="178">
        <v>0.8081666666666667</v>
      </c>
      <c r="E27" s="94"/>
      <c r="G27" s="128">
        <f t="shared" si="3"/>
        <v>1</v>
      </c>
      <c r="H27" s="94" t="str">
        <f t="shared" si="2"/>
        <v>Muy Alta</v>
      </c>
      <c r="O27" s="51" t="s">
        <v>911</v>
      </c>
      <c r="P27" s="51" t="s">
        <v>7</v>
      </c>
      <c r="Q27" s="110">
        <v>9.9666666666666667E-2</v>
      </c>
      <c r="R27"/>
      <c r="S27" s="119">
        <f t="shared" si="4"/>
        <v>0.08</v>
      </c>
      <c r="T27" s="72" t="str">
        <f t="shared" si="5"/>
        <v>Muy Baja</v>
      </c>
      <c r="X27" s="51" t="str">
        <f t="shared" si="6"/>
        <v>I. CIBAO NORTE</v>
      </c>
      <c r="Y27" s="51" t="str">
        <f t="shared" si="6"/>
        <v>Degradación</v>
      </c>
      <c r="Z27" s="51" t="str">
        <f t="shared" si="6"/>
        <v>Introducción Especies Exóticas/Invasoras</v>
      </c>
      <c r="AA27" s="100">
        <f t="shared" si="6"/>
        <v>0.26649999999999996</v>
      </c>
      <c r="AB27" s="100">
        <f t="shared" si="7"/>
        <v>0.42799999999999999</v>
      </c>
      <c r="AC27" s="100" t="str">
        <f t="shared" si="7"/>
        <v>Media</v>
      </c>
      <c r="AE27" s="175"/>
      <c r="AF27" s="51" t="s">
        <v>230</v>
      </c>
      <c r="AG27" s="75">
        <v>0.66600000000000004</v>
      </c>
    </row>
    <row r="28" spans="1:33" x14ac:dyDescent="0.2">
      <c r="A28" s="91" t="s">
        <v>911</v>
      </c>
      <c r="B28" s="91" t="s">
        <v>3</v>
      </c>
      <c r="C28" s="91" t="s">
        <v>39</v>
      </c>
      <c r="D28" s="130">
        <v>0.66966666666666663</v>
      </c>
      <c r="E28" s="91"/>
      <c r="G28" s="130">
        <f>+_xlfn.PERCENTRANK.INC($D$28:$D$34,D28,3)</f>
        <v>0.66600000000000004</v>
      </c>
      <c r="H28" s="91" t="str">
        <f t="shared" si="2"/>
        <v>Alta</v>
      </c>
      <c r="O28" s="51" t="s">
        <v>911</v>
      </c>
      <c r="P28" s="51" t="s">
        <v>234</v>
      </c>
      <c r="Q28" s="110">
        <v>0.26649999999999996</v>
      </c>
      <c r="R28"/>
      <c r="S28" s="119">
        <f t="shared" si="4"/>
        <v>0.32</v>
      </c>
      <c r="T28" s="72" t="str">
        <f t="shared" si="5"/>
        <v>Baja</v>
      </c>
      <c r="X28" s="51" t="str">
        <f t="shared" si="6"/>
        <v>I. CIBAO NORTE</v>
      </c>
      <c r="Y28" s="51" t="str">
        <f t="shared" si="6"/>
        <v>Degradación</v>
      </c>
      <c r="Z28" s="51" t="str">
        <f t="shared" si="6"/>
        <v>Otras Causas Misceláneas</v>
      </c>
      <c r="AA28" s="100">
        <f t="shared" si="6"/>
        <v>2.5999999999999999E-2</v>
      </c>
      <c r="AB28" s="100">
        <f t="shared" si="7"/>
        <v>0</v>
      </c>
      <c r="AC28" s="100" t="str">
        <f t="shared" si="7"/>
        <v>Muy Baja</v>
      </c>
      <c r="AE28" s="175"/>
      <c r="AF28" s="51" t="s">
        <v>5</v>
      </c>
      <c r="AG28" s="75">
        <v>0.625</v>
      </c>
    </row>
    <row r="29" spans="1:33" x14ac:dyDescent="0.2">
      <c r="A29" s="91" t="s">
        <v>911</v>
      </c>
      <c r="B29" s="91" t="s">
        <v>3</v>
      </c>
      <c r="C29" s="91" t="s">
        <v>5</v>
      </c>
      <c r="D29" s="130">
        <v>0.56333333333333335</v>
      </c>
      <c r="E29" s="91"/>
      <c r="G29" s="130">
        <f t="shared" ref="G29:G34" si="8">+_xlfn.PERCENTRANK.INC($D$28:$D$34,D29,3)</f>
        <v>0.5</v>
      </c>
      <c r="H29" s="91" t="str">
        <f t="shared" si="2"/>
        <v>Media</v>
      </c>
      <c r="O29" s="51" t="s">
        <v>911</v>
      </c>
      <c r="P29" s="51" t="s">
        <v>242</v>
      </c>
      <c r="Q29" s="110">
        <v>0.14300000000000002</v>
      </c>
      <c r="R29"/>
      <c r="S29" s="119">
        <f t="shared" si="4"/>
        <v>0.2</v>
      </c>
      <c r="T29" s="72" t="str">
        <f t="shared" si="5"/>
        <v>Muy Baja</v>
      </c>
      <c r="X29" s="51" t="str">
        <f t="shared" si="6"/>
        <v>I. CIBAO NORTE</v>
      </c>
      <c r="Y29" s="51" t="str">
        <f t="shared" si="6"/>
        <v>Degradación</v>
      </c>
      <c r="Z29" s="51" t="str">
        <f t="shared" si="6"/>
        <v>Pastoreo de ganado en bosques</v>
      </c>
      <c r="AA29" s="100">
        <f t="shared" si="6"/>
        <v>0.96433333333333326</v>
      </c>
      <c r="AB29" s="100">
        <f t="shared" si="7"/>
        <v>1</v>
      </c>
      <c r="AC29" s="100" t="str">
        <f t="shared" si="7"/>
        <v>Muy Alta</v>
      </c>
      <c r="AE29" s="175" t="s">
        <v>254</v>
      </c>
      <c r="AF29" s="51" t="s">
        <v>231</v>
      </c>
      <c r="AG29" s="75">
        <v>0.6</v>
      </c>
    </row>
    <row r="30" spans="1:33" x14ac:dyDescent="0.2">
      <c r="A30" s="91" t="s">
        <v>911</v>
      </c>
      <c r="B30" s="91" t="s">
        <v>3</v>
      </c>
      <c r="C30" s="91" t="s">
        <v>40</v>
      </c>
      <c r="D30" s="130">
        <v>0.91466666666666663</v>
      </c>
      <c r="E30" s="91"/>
      <c r="G30" s="130">
        <f t="shared" si="8"/>
        <v>1</v>
      </c>
      <c r="H30" s="91" t="str">
        <f t="shared" ref="H30:H93" si="9">+IF(G30&lt;=$M$19,$K$19,IF(G30&lt;=$M$18,$K$18,IF(G30&lt;=$M$17,$K$17,IF(G30&lt;=$M$16,$K$16,$K$15))))</f>
        <v>Muy Alta</v>
      </c>
      <c r="O30" s="51" t="s">
        <v>911</v>
      </c>
      <c r="P30" s="51" t="s">
        <v>12</v>
      </c>
      <c r="Q30" s="110">
        <v>0.96433333333333326</v>
      </c>
      <c r="R30"/>
      <c r="S30" s="119">
        <f t="shared" si="4"/>
        <v>1</v>
      </c>
      <c r="T30" s="72" t="str">
        <f t="shared" si="5"/>
        <v>Muy Alta</v>
      </c>
      <c r="X30" s="51" t="str">
        <f t="shared" si="6"/>
        <v>I. CIBAO NORTE</v>
      </c>
      <c r="Y30" s="51" t="str">
        <f t="shared" si="6"/>
        <v>Degradación</v>
      </c>
      <c r="Z30" s="51" t="str">
        <f t="shared" si="6"/>
        <v>Plagas y Enfermedades Forestales</v>
      </c>
      <c r="AA30" s="100">
        <f t="shared" si="6"/>
        <v>9.2999999999999999E-2</v>
      </c>
      <c r="AB30" s="100">
        <f t="shared" si="7"/>
        <v>0.14199999999999999</v>
      </c>
      <c r="AC30" s="100" t="str">
        <f t="shared" si="7"/>
        <v>Muy Baja</v>
      </c>
      <c r="AE30" s="175"/>
      <c r="AF30" s="51" t="s">
        <v>40</v>
      </c>
      <c r="AG30" s="75">
        <v>0.6</v>
      </c>
    </row>
    <row r="31" spans="1:33" x14ac:dyDescent="0.2">
      <c r="A31" s="91" t="s">
        <v>911</v>
      </c>
      <c r="B31" s="91" t="s">
        <v>3</v>
      </c>
      <c r="C31" s="91" t="s">
        <v>229</v>
      </c>
      <c r="D31" s="130">
        <v>0.10366666666666667</v>
      </c>
      <c r="E31" s="91"/>
      <c r="G31" s="130">
        <f t="shared" si="8"/>
        <v>0.16600000000000001</v>
      </c>
      <c r="H31" s="91" t="str">
        <f t="shared" si="9"/>
        <v>Muy Baja</v>
      </c>
      <c r="O31" s="51" t="s">
        <v>911</v>
      </c>
      <c r="P31" s="51" t="s">
        <v>233</v>
      </c>
      <c r="Q31" s="110">
        <v>9.2999999999999999E-2</v>
      </c>
      <c r="R31"/>
      <c r="S31" s="119">
        <f t="shared" si="4"/>
        <v>0.04</v>
      </c>
      <c r="T31" s="72" t="str">
        <f t="shared" si="5"/>
        <v>Muy Baja</v>
      </c>
      <c r="X31" s="51" t="str">
        <f t="shared" si="6"/>
        <v>I. CIBAO NORTE</v>
      </c>
      <c r="Y31" s="51" t="str">
        <f t="shared" si="6"/>
        <v>Degradación</v>
      </c>
      <c r="Z31" s="51" t="str">
        <f t="shared" si="6"/>
        <v>Planes de Manejo mal gestionados/mal ejecutados</v>
      </c>
      <c r="AA31" s="100">
        <f t="shared" si="6"/>
        <v>0.67600000000000005</v>
      </c>
      <c r="AB31" s="100">
        <f t="shared" si="7"/>
        <v>0.71399999999999997</v>
      </c>
      <c r="AC31" s="100" t="str">
        <f t="shared" si="7"/>
        <v>Alta</v>
      </c>
      <c r="AE31" s="175"/>
      <c r="AF31" s="51" t="s">
        <v>926</v>
      </c>
      <c r="AG31" s="75">
        <v>0.55699999999999994</v>
      </c>
    </row>
    <row r="32" spans="1:33" x14ac:dyDescent="0.2">
      <c r="A32" s="91" t="s">
        <v>911</v>
      </c>
      <c r="B32" s="91" t="s">
        <v>3</v>
      </c>
      <c r="C32" s="91" t="s">
        <v>7</v>
      </c>
      <c r="D32" s="130">
        <v>9.9666666666666667E-2</v>
      </c>
      <c r="E32" s="91"/>
      <c r="G32" s="130">
        <f t="shared" si="8"/>
        <v>0</v>
      </c>
      <c r="H32" s="91" t="str">
        <f t="shared" si="9"/>
        <v>Muy Baja</v>
      </c>
      <c r="O32" s="51" t="s">
        <v>911</v>
      </c>
      <c r="P32" s="51" t="s">
        <v>231</v>
      </c>
      <c r="Q32" s="110">
        <v>0.67600000000000005</v>
      </c>
      <c r="R32"/>
      <c r="S32" s="119">
        <f t="shared" si="4"/>
        <v>0.76</v>
      </c>
      <c r="T32" s="72" t="str">
        <f t="shared" si="5"/>
        <v>Alta</v>
      </c>
      <c r="X32" s="51" t="str">
        <f t="shared" si="6"/>
        <v>I. CIBAO NORTE</v>
      </c>
      <c r="Y32" s="51" t="str">
        <f t="shared" si="6"/>
        <v>Degradación</v>
      </c>
      <c r="Z32" s="51" t="str">
        <f t="shared" si="6"/>
        <v xml:space="preserve">Tala Ilegal de Bosque Natural </v>
      </c>
      <c r="AA32" s="100">
        <f t="shared" si="6"/>
        <v>0.2</v>
      </c>
      <c r="AB32" s="100">
        <f t="shared" si="7"/>
        <v>0.28499999999999998</v>
      </c>
      <c r="AC32" s="100" t="str">
        <f t="shared" si="7"/>
        <v>Baja</v>
      </c>
      <c r="AE32" s="175"/>
      <c r="AF32" s="51" t="s">
        <v>243</v>
      </c>
      <c r="AG32" s="75">
        <v>0.55500000000000005</v>
      </c>
    </row>
    <row r="33" spans="1:33" x14ac:dyDescent="0.2">
      <c r="A33" s="91" t="s">
        <v>911</v>
      </c>
      <c r="B33" s="91" t="s">
        <v>3</v>
      </c>
      <c r="C33" s="91" t="s">
        <v>228</v>
      </c>
      <c r="D33" s="130">
        <v>0.75</v>
      </c>
      <c r="E33" s="91"/>
      <c r="G33" s="130">
        <f t="shared" si="8"/>
        <v>0.83299999999999996</v>
      </c>
      <c r="H33" s="91" t="str">
        <f t="shared" si="9"/>
        <v>Muy Alta</v>
      </c>
      <c r="O33" s="51" t="s">
        <v>911</v>
      </c>
      <c r="P33" s="51" t="s">
        <v>238</v>
      </c>
      <c r="Q33" s="110">
        <v>0.32300000000000001</v>
      </c>
      <c r="R33"/>
      <c r="S33" s="119">
        <f t="shared" si="4"/>
        <v>0.44</v>
      </c>
      <c r="T33" s="72" t="str">
        <f t="shared" si="5"/>
        <v>Media</v>
      </c>
      <c r="X33" s="51" t="str">
        <f t="shared" si="6"/>
        <v>II. CIBAO SUR</v>
      </c>
      <c r="Y33" s="51" t="str">
        <f t="shared" si="6"/>
        <v>Causas Indirectas</v>
      </c>
      <c r="Z33" s="51" t="str">
        <f t="shared" si="6"/>
        <v>Baja Valoración Económica de Bosques</v>
      </c>
      <c r="AA33" s="100">
        <f t="shared" si="6"/>
        <v>0.3725</v>
      </c>
      <c r="AB33" s="100">
        <f t="shared" si="7"/>
        <v>0.55500000000000005</v>
      </c>
      <c r="AC33" s="100" t="str">
        <f t="shared" si="7"/>
        <v>Media</v>
      </c>
      <c r="AE33" s="175"/>
      <c r="AF33" s="51" t="s">
        <v>19</v>
      </c>
      <c r="AG33" s="75">
        <v>0.55000000000000004</v>
      </c>
    </row>
    <row r="34" spans="1:33" x14ac:dyDescent="0.2">
      <c r="A34" s="91" t="s">
        <v>911</v>
      </c>
      <c r="B34" s="91" t="s">
        <v>3</v>
      </c>
      <c r="C34" s="51" t="s">
        <v>922</v>
      </c>
      <c r="D34" s="178">
        <v>0.29633333333333334</v>
      </c>
      <c r="E34" s="91"/>
      <c r="G34" s="130">
        <f t="shared" si="8"/>
        <v>0.33300000000000002</v>
      </c>
      <c r="H34" s="91" t="str">
        <f t="shared" si="9"/>
        <v>Baja</v>
      </c>
      <c r="O34" s="51" t="s">
        <v>911</v>
      </c>
      <c r="P34" s="51" t="s">
        <v>228</v>
      </c>
      <c r="Q34" s="110">
        <v>0.53</v>
      </c>
      <c r="R34"/>
      <c r="S34" s="119">
        <f t="shared" si="4"/>
        <v>0.64</v>
      </c>
      <c r="T34" s="72" t="str">
        <f t="shared" si="5"/>
        <v>Alta</v>
      </c>
      <c r="X34" s="51" t="str">
        <f t="shared" si="6"/>
        <v>II. CIBAO SUR</v>
      </c>
      <c r="Y34" s="51" t="str">
        <f t="shared" si="6"/>
        <v>Causas Indirectas</v>
      </c>
      <c r="Z34" s="51" t="str">
        <f t="shared" si="6"/>
        <v>Crecimiento Poblacional</v>
      </c>
      <c r="AA34" s="100">
        <f t="shared" si="6"/>
        <v>0.152</v>
      </c>
      <c r="AB34" s="100">
        <f t="shared" si="7"/>
        <v>0</v>
      </c>
      <c r="AC34" s="100" t="str">
        <f t="shared" si="7"/>
        <v>Muy Baja</v>
      </c>
      <c r="AE34" s="175"/>
      <c r="AF34" s="51" t="s">
        <v>227</v>
      </c>
      <c r="AG34" s="75">
        <v>0.54149999999999998</v>
      </c>
    </row>
    <row r="35" spans="1:33" x14ac:dyDescent="0.2">
      <c r="A35" s="92" t="s">
        <v>911</v>
      </c>
      <c r="B35" s="92" t="s">
        <v>10</v>
      </c>
      <c r="C35" s="92" t="s">
        <v>42</v>
      </c>
      <c r="D35" s="129">
        <v>0.85566666666666669</v>
      </c>
      <c r="E35" s="92"/>
      <c r="G35" s="129">
        <f>+_xlfn.PERCENTRANK.INC($D$35:$D$42,D35,3)</f>
        <v>0.85699999999999998</v>
      </c>
      <c r="H35" s="92" t="str">
        <f t="shared" si="9"/>
        <v>Muy Alta</v>
      </c>
      <c r="O35" s="51" t="s">
        <v>911</v>
      </c>
      <c r="P35" s="51" t="s">
        <v>73</v>
      </c>
      <c r="Q35" s="110">
        <v>0.13200000000000001</v>
      </c>
      <c r="R35"/>
      <c r="S35" s="119">
        <f t="shared" si="4"/>
        <v>0.16</v>
      </c>
      <c r="T35" s="72" t="str">
        <f t="shared" si="5"/>
        <v>Muy Baja</v>
      </c>
      <c r="X35" s="51" t="str">
        <f t="shared" si="6"/>
        <v>II. CIBAO SUR</v>
      </c>
      <c r="Y35" s="51" t="str">
        <f t="shared" si="6"/>
        <v>Causas Indirectas</v>
      </c>
      <c r="Z35" s="51" t="str">
        <f t="shared" si="6"/>
        <v>Informalidad Mercado Leña/Carbón</v>
      </c>
      <c r="AA35" s="100">
        <f t="shared" si="6"/>
        <v>0.49100000000000005</v>
      </c>
      <c r="AB35" s="100">
        <f t="shared" si="7"/>
        <v>0.66600000000000004</v>
      </c>
      <c r="AC35" s="100" t="str">
        <f t="shared" si="7"/>
        <v>Alta</v>
      </c>
      <c r="AE35" s="175"/>
      <c r="AF35" s="51" t="s">
        <v>230</v>
      </c>
      <c r="AG35" s="75">
        <v>0.53549999999999998</v>
      </c>
    </row>
    <row r="36" spans="1:33" x14ac:dyDescent="0.2">
      <c r="A36" s="92" t="s">
        <v>911</v>
      </c>
      <c r="B36" s="92" t="s">
        <v>10</v>
      </c>
      <c r="C36" s="92" t="s">
        <v>230</v>
      </c>
      <c r="D36" s="129">
        <v>0.27600000000000002</v>
      </c>
      <c r="E36" s="92"/>
      <c r="G36" s="129">
        <f t="shared" ref="G36:G42" si="10">+_xlfn.PERCENTRANK.INC($D$35:$D$42,D36,3)</f>
        <v>0.57099999999999995</v>
      </c>
      <c r="H36" s="92" t="str">
        <f t="shared" si="9"/>
        <v>Media</v>
      </c>
      <c r="O36" s="51" t="s">
        <v>911</v>
      </c>
      <c r="P36" s="51" t="s">
        <v>922</v>
      </c>
      <c r="Q36" s="110">
        <v>0.29633333333333334</v>
      </c>
      <c r="R36"/>
      <c r="S36" s="119">
        <f t="shared" si="4"/>
        <v>0.4</v>
      </c>
      <c r="T36" s="72" t="str">
        <f t="shared" si="5"/>
        <v>Baja</v>
      </c>
      <c r="X36" s="51" t="str">
        <f t="shared" si="6"/>
        <v>II. CIBAO SUR</v>
      </c>
      <c r="Y36" s="51" t="str">
        <f t="shared" si="6"/>
        <v>Causas Indirectas</v>
      </c>
      <c r="Z36" s="51" t="str">
        <f t="shared" si="6"/>
        <v>Otras Causas Misceláneas</v>
      </c>
      <c r="AA36" s="100">
        <f t="shared" si="6"/>
        <v>0.17249999999999999</v>
      </c>
      <c r="AB36" s="100">
        <f t="shared" si="7"/>
        <v>0.111</v>
      </c>
      <c r="AC36" s="100" t="str">
        <f t="shared" si="7"/>
        <v>Muy Baja</v>
      </c>
      <c r="AE36" s="175"/>
      <c r="AF36" s="51" t="s">
        <v>241</v>
      </c>
      <c r="AG36" s="75">
        <v>0.52750000000000008</v>
      </c>
    </row>
    <row r="37" spans="1:33" x14ac:dyDescent="0.2">
      <c r="A37" s="92" t="s">
        <v>911</v>
      </c>
      <c r="B37" s="92" t="s">
        <v>10</v>
      </c>
      <c r="C37" s="92" t="s">
        <v>234</v>
      </c>
      <c r="D37" s="129">
        <v>0.26649999999999996</v>
      </c>
      <c r="E37" s="92"/>
      <c r="G37" s="129">
        <f t="shared" si="10"/>
        <v>0.42799999999999999</v>
      </c>
      <c r="H37" s="92" t="str">
        <f t="shared" si="9"/>
        <v>Media</v>
      </c>
      <c r="O37" s="51" t="s">
        <v>911</v>
      </c>
      <c r="P37" s="51" t="s">
        <v>925</v>
      </c>
      <c r="Q37" s="110">
        <v>8.7000000000000008E-2</v>
      </c>
      <c r="R37"/>
      <c r="S37" s="119">
        <f t="shared" si="4"/>
        <v>0</v>
      </c>
      <c r="T37" s="72" t="str">
        <f t="shared" si="5"/>
        <v>Muy Baja</v>
      </c>
      <c r="X37" s="51" t="str">
        <f t="shared" ref="X37:AA52" si="11">+A47</f>
        <v>II. CIBAO SUR</v>
      </c>
      <c r="Y37" s="51" t="str">
        <f t="shared" si="11"/>
        <v>Causas Indirectas</v>
      </c>
      <c r="Z37" s="51" t="str">
        <f t="shared" si="11"/>
        <v>Pobreza -Desempleo</v>
      </c>
      <c r="AA37" s="100">
        <f t="shared" si="11"/>
        <v>0.35499999999999998</v>
      </c>
      <c r="AB37" s="100">
        <f t="shared" si="7"/>
        <v>0.44400000000000001</v>
      </c>
      <c r="AC37" s="100" t="str">
        <f t="shared" si="7"/>
        <v>Media</v>
      </c>
      <c r="AE37" s="175"/>
      <c r="AF37" s="51" t="s">
        <v>232</v>
      </c>
      <c r="AG37" s="75">
        <v>0.52075000000000005</v>
      </c>
    </row>
    <row r="38" spans="1:33" x14ac:dyDescent="0.2">
      <c r="A38" s="92" t="s">
        <v>911</v>
      </c>
      <c r="B38" s="92" t="s">
        <v>10</v>
      </c>
      <c r="C38" s="92" t="s">
        <v>242</v>
      </c>
      <c r="D38" s="129">
        <v>2.5999999999999999E-2</v>
      </c>
      <c r="E38" s="92"/>
      <c r="G38" s="129">
        <f t="shared" si="10"/>
        <v>0</v>
      </c>
      <c r="H38" s="92" t="str">
        <f t="shared" si="9"/>
        <v>Muy Baja</v>
      </c>
      <c r="O38" s="51" t="s">
        <v>911</v>
      </c>
      <c r="P38" s="51" t="s">
        <v>926</v>
      </c>
      <c r="Q38" s="110">
        <v>0.68300000000000005</v>
      </c>
      <c r="R38"/>
      <c r="S38" s="119">
        <f t="shared" si="4"/>
        <v>0.8</v>
      </c>
      <c r="T38" s="72" t="str">
        <f t="shared" si="5"/>
        <v>Alta</v>
      </c>
      <c r="X38" s="51" t="str">
        <f t="shared" si="11"/>
        <v>II. CIBAO SUR</v>
      </c>
      <c r="Y38" s="51" t="str">
        <f t="shared" si="11"/>
        <v>Causas Indirectas</v>
      </c>
      <c r="Z38" s="51" t="str">
        <f t="shared" si="11"/>
        <v>Tenencia de la Tierra</v>
      </c>
      <c r="AA38" s="100">
        <f t="shared" si="11"/>
        <v>0.222</v>
      </c>
      <c r="AB38" s="100">
        <f t="shared" ref="AB38:AC53" si="12">+G48</f>
        <v>0.33300000000000002</v>
      </c>
      <c r="AC38" s="100" t="str">
        <f t="shared" si="12"/>
        <v>Baja</v>
      </c>
      <c r="AE38" s="175"/>
      <c r="AF38" s="51" t="s">
        <v>5</v>
      </c>
      <c r="AG38" s="75">
        <v>0.51774999999999993</v>
      </c>
    </row>
    <row r="39" spans="1:33" x14ac:dyDescent="0.2">
      <c r="A39" s="92" t="s">
        <v>911</v>
      </c>
      <c r="B39" s="92" t="s">
        <v>10</v>
      </c>
      <c r="C39" s="92" t="s">
        <v>12</v>
      </c>
      <c r="D39" s="129">
        <v>0.96433333333333326</v>
      </c>
      <c r="E39" s="92"/>
      <c r="G39" s="129">
        <f t="shared" si="10"/>
        <v>1</v>
      </c>
      <c r="H39" s="92" t="str">
        <f t="shared" si="9"/>
        <v>Muy Alta</v>
      </c>
      <c r="O39" s="51" t="s">
        <v>911</v>
      </c>
      <c r="P39" s="51" t="s">
        <v>951</v>
      </c>
      <c r="Q39" s="110">
        <v>0.71600000000000008</v>
      </c>
      <c r="R39"/>
      <c r="S39" s="119">
        <f t="shared" si="4"/>
        <v>0.84</v>
      </c>
      <c r="T39" s="72" t="str">
        <f t="shared" si="5"/>
        <v>Muy Alta</v>
      </c>
      <c r="X39" s="51" t="str">
        <f t="shared" si="11"/>
        <v>II. CIBAO SUR</v>
      </c>
      <c r="Y39" s="51" t="str">
        <f t="shared" si="11"/>
        <v>Causas Indirectas</v>
      </c>
      <c r="Z39" s="51" t="str">
        <f t="shared" si="11"/>
        <v>Turismo: Expansión del área turística</v>
      </c>
      <c r="AA39" s="100">
        <f t="shared" si="11"/>
        <v>0.17933333333333334</v>
      </c>
      <c r="AB39" s="100">
        <f t="shared" si="12"/>
        <v>0.222</v>
      </c>
      <c r="AC39" s="100" t="str">
        <f t="shared" si="12"/>
        <v>Baja</v>
      </c>
      <c r="AE39" s="175"/>
      <c r="AF39" s="51" t="s">
        <v>922</v>
      </c>
      <c r="AG39" s="75">
        <v>0.45199999999999996</v>
      </c>
    </row>
    <row r="40" spans="1:33" x14ac:dyDescent="0.2">
      <c r="A40" s="92" t="s">
        <v>911</v>
      </c>
      <c r="B40" s="92" t="s">
        <v>10</v>
      </c>
      <c r="C40" s="92" t="s">
        <v>233</v>
      </c>
      <c r="D40" s="129">
        <v>9.2999999999999999E-2</v>
      </c>
      <c r="E40" s="92"/>
      <c r="G40" s="129">
        <f t="shared" si="10"/>
        <v>0.14199999999999999</v>
      </c>
      <c r="H40" s="92" t="str">
        <f t="shared" si="9"/>
        <v>Muy Baja</v>
      </c>
      <c r="O40" s="51" t="s">
        <v>911</v>
      </c>
      <c r="P40" s="51" t="s">
        <v>952</v>
      </c>
      <c r="Q40" s="110">
        <v>0.8081666666666667</v>
      </c>
      <c r="R40"/>
      <c r="S40" s="119">
        <f t="shared" si="4"/>
        <v>0.88</v>
      </c>
      <c r="T40" s="72" t="str">
        <f t="shared" si="5"/>
        <v>Muy Alta</v>
      </c>
      <c r="X40" s="51" t="str">
        <f t="shared" si="11"/>
        <v>II. CIBAO SUR</v>
      </c>
      <c r="Y40" s="51" t="str">
        <f t="shared" si="11"/>
        <v>Causas Indirectas</v>
      </c>
      <c r="Z40" s="51" t="str">
        <f t="shared" si="11"/>
        <v>Débil Educación Ambiental</v>
      </c>
      <c r="AA40" s="100">
        <f t="shared" si="11"/>
        <v>0.59799999999999998</v>
      </c>
      <c r="AB40" s="100">
        <f t="shared" si="12"/>
        <v>0.77700000000000002</v>
      </c>
      <c r="AC40" s="100" t="str">
        <f t="shared" si="12"/>
        <v>Alta</v>
      </c>
      <c r="AE40" s="175"/>
      <c r="AF40" s="51" t="s">
        <v>238</v>
      </c>
      <c r="AG40" s="75">
        <v>0.45099999999999996</v>
      </c>
    </row>
    <row r="41" spans="1:33" x14ac:dyDescent="0.2">
      <c r="A41" s="92" t="s">
        <v>911</v>
      </c>
      <c r="B41" s="92" t="s">
        <v>10</v>
      </c>
      <c r="C41" s="92" t="s">
        <v>231</v>
      </c>
      <c r="D41" s="129">
        <v>0.67600000000000005</v>
      </c>
      <c r="E41" s="92"/>
      <c r="G41" s="129">
        <f t="shared" si="10"/>
        <v>0.71399999999999997</v>
      </c>
      <c r="H41" s="92" t="str">
        <f t="shared" si="9"/>
        <v>Alta</v>
      </c>
      <c r="O41" s="51" t="s">
        <v>912</v>
      </c>
      <c r="P41" s="51" t="s">
        <v>39</v>
      </c>
      <c r="Q41" s="110">
        <v>0.82799999999999996</v>
      </c>
      <c r="R41"/>
      <c r="S41" s="120">
        <f>+_xlfn.PERCENTRANK.INC($Q$41:$Q$65,Q41,3)</f>
        <v>0.875</v>
      </c>
      <c r="T41" s="99" t="str">
        <f t="shared" si="5"/>
        <v>Muy Alta</v>
      </c>
      <c r="X41" s="51" t="str">
        <f t="shared" si="11"/>
        <v>II. CIBAO SUR</v>
      </c>
      <c r="Y41" s="51" t="str">
        <f t="shared" si="11"/>
        <v>Causas Indirectas</v>
      </c>
      <c r="Z41" s="51" t="str">
        <f t="shared" si="11"/>
        <v>Debilidad en la Institucionalidad Forestal</v>
      </c>
      <c r="AA41" s="100">
        <f t="shared" si="11"/>
        <v>0.72650000000000003</v>
      </c>
      <c r="AB41" s="100">
        <f t="shared" si="12"/>
        <v>0.88800000000000001</v>
      </c>
      <c r="AC41" s="100" t="str">
        <f t="shared" si="12"/>
        <v>Muy Alta</v>
      </c>
      <c r="AE41" s="175"/>
      <c r="AF41" s="51" t="s">
        <v>234</v>
      </c>
      <c r="AG41" s="75">
        <v>0.44560000000000005</v>
      </c>
    </row>
    <row r="42" spans="1:33" x14ac:dyDescent="0.2">
      <c r="A42" s="92" t="s">
        <v>911</v>
      </c>
      <c r="B42" s="92" t="s">
        <v>10</v>
      </c>
      <c r="C42" s="92" t="s">
        <v>228</v>
      </c>
      <c r="D42" s="129">
        <v>0.2</v>
      </c>
      <c r="E42" s="92"/>
      <c r="G42" s="129">
        <f t="shared" si="10"/>
        <v>0.28499999999999998</v>
      </c>
      <c r="H42" s="92" t="str">
        <f t="shared" si="9"/>
        <v>Baja</v>
      </c>
      <c r="O42" s="51" t="s">
        <v>912</v>
      </c>
      <c r="P42" s="51" t="s">
        <v>5</v>
      </c>
      <c r="Q42" s="110">
        <v>0.44500000000000001</v>
      </c>
      <c r="R42"/>
      <c r="S42" s="120">
        <f t="shared" ref="S42:S65" si="13">+_xlfn.PERCENTRANK.INC($Q$41:$Q$65,Q42,3)</f>
        <v>0.58299999999999996</v>
      </c>
      <c r="T42" s="99" t="str">
        <f t="shared" si="5"/>
        <v>Media</v>
      </c>
      <c r="X42" s="51" t="str">
        <f t="shared" si="11"/>
        <v>II. CIBAO SUR</v>
      </c>
      <c r="Y42" s="51" t="str">
        <f t="shared" si="11"/>
        <v>Causas Indirectas</v>
      </c>
      <c r="Z42" s="51" t="str">
        <f t="shared" si="11"/>
        <v>Debilidad en las Políticas Públicas</v>
      </c>
      <c r="AA42" s="100">
        <f t="shared" si="11"/>
        <v>0.88150000000000006</v>
      </c>
      <c r="AB42" s="100">
        <f t="shared" si="12"/>
        <v>1</v>
      </c>
      <c r="AC42" s="100" t="str">
        <f t="shared" si="12"/>
        <v>Muy Alta</v>
      </c>
      <c r="AE42" s="175" t="s">
        <v>255</v>
      </c>
      <c r="AF42" s="51" t="s">
        <v>5</v>
      </c>
      <c r="AG42" s="75">
        <v>0.4</v>
      </c>
    </row>
    <row r="43" spans="1:33" x14ac:dyDescent="0.2">
      <c r="A43" s="89" t="s">
        <v>912</v>
      </c>
      <c r="B43" s="89" t="s">
        <v>15</v>
      </c>
      <c r="C43" s="89" t="s">
        <v>241</v>
      </c>
      <c r="D43" s="131">
        <v>0.3725</v>
      </c>
      <c r="E43" s="89"/>
      <c r="G43" s="131">
        <f>+_xlfn.PERCENTRANK.INC($D$43:$D$52,D43,3)</f>
        <v>0.55500000000000005</v>
      </c>
      <c r="H43" s="89" t="str">
        <f t="shared" si="9"/>
        <v>Media</v>
      </c>
      <c r="O43" s="51" t="s">
        <v>912</v>
      </c>
      <c r="P43" s="51" t="s">
        <v>241</v>
      </c>
      <c r="Q43" s="110">
        <v>0.3725</v>
      </c>
      <c r="R43"/>
      <c r="S43" s="120">
        <f t="shared" si="13"/>
        <v>0.54100000000000004</v>
      </c>
      <c r="T43" s="99" t="str">
        <f t="shared" si="5"/>
        <v>Media</v>
      </c>
      <c r="X43" s="51" t="str">
        <f t="shared" si="11"/>
        <v>II. CIBAO SUR</v>
      </c>
      <c r="Y43" s="51" t="str">
        <f t="shared" si="11"/>
        <v>Deforestación</v>
      </c>
      <c r="Z43" s="51" t="str">
        <f t="shared" si="11"/>
        <v>Agricultura Comercial</v>
      </c>
      <c r="AA43" s="100">
        <f t="shared" si="11"/>
        <v>0.82799999999999996</v>
      </c>
      <c r="AB43" s="100">
        <f t="shared" si="12"/>
        <v>0.875</v>
      </c>
      <c r="AC43" s="100" t="str">
        <f t="shared" si="12"/>
        <v>Muy Alta</v>
      </c>
      <c r="AE43" s="175"/>
      <c r="AF43" s="51" t="s">
        <v>241</v>
      </c>
      <c r="AG43" s="75">
        <v>0.375</v>
      </c>
    </row>
    <row r="44" spans="1:33" x14ac:dyDescent="0.2">
      <c r="A44" s="89" t="s">
        <v>912</v>
      </c>
      <c r="B44" s="89" t="s">
        <v>15</v>
      </c>
      <c r="C44" s="89" t="s">
        <v>67</v>
      </c>
      <c r="D44" s="131">
        <v>0.152</v>
      </c>
      <c r="E44" s="89"/>
      <c r="G44" s="131">
        <f t="shared" ref="G44:G52" si="14">+_xlfn.PERCENTRANK.INC($D$43:$D$52,D44,3)</f>
        <v>0</v>
      </c>
      <c r="H44" s="89" t="str">
        <f t="shared" si="9"/>
        <v>Muy Baja</v>
      </c>
      <c r="O44" s="51" t="s">
        <v>912</v>
      </c>
      <c r="P44" s="51" t="s">
        <v>67</v>
      </c>
      <c r="Q44" s="110">
        <v>0.152</v>
      </c>
      <c r="R44"/>
      <c r="S44" s="120">
        <f t="shared" si="13"/>
        <v>0.16600000000000001</v>
      </c>
      <c r="T44" s="99" t="str">
        <f t="shared" si="5"/>
        <v>Muy Baja</v>
      </c>
      <c r="X44" s="51" t="str">
        <f t="shared" si="11"/>
        <v>II. CIBAO SUR</v>
      </c>
      <c r="Y44" s="51" t="str">
        <f t="shared" si="11"/>
        <v>Deforestación</v>
      </c>
      <c r="Z44" s="51" t="str">
        <f t="shared" si="11"/>
        <v>Agricultura migratoria/subsistencia</v>
      </c>
      <c r="AA44" s="100">
        <f t="shared" si="11"/>
        <v>0.44500000000000001</v>
      </c>
      <c r="AB44" s="100">
        <f t="shared" si="12"/>
        <v>0.625</v>
      </c>
      <c r="AC44" s="100" t="str">
        <f t="shared" si="12"/>
        <v>Alta</v>
      </c>
      <c r="AE44" s="175"/>
      <c r="AF44" s="51" t="s">
        <v>234</v>
      </c>
      <c r="AG44" s="75">
        <v>0.36650000000000005</v>
      </c>
    </row>
    <row r="45" spans="1:33" x14ac:dyDescent="0.2">
      <c r="A45" s="89" t="s">
        <v>912</v>
      </c>
      <c r="B45" s="89" t="s">
        <v>15</v>
      </c>
      <c r="C45" s="89" t="s">
        <v>19</v>
      </c>
      <c r="D45" s="131">
        <v>0.49100000000000005</v>
      </c>
      <c r="E45" s="89"/>
      <c r="G45" s="131">
        <f t="shared" si="14"/>
        <v>0.66600000000000004</v>
      </c>
      <c r="H45" s="89" t="str">
        <f t="shared" si="9"/>
        <v>Alta</v>
      </c>
      <c r="O45" s="51" t="s">
        <v>912</v>
      </c>
      <c r="P45" s="51" t="s">
        <v>173</v>
      </c>
      <c r="Q45" s="110">
        <v>0.13900000000000001</v>
      </c>
      <c r="R45"/>
      <c r="S45" s="120">
        <f t="shared" si="13"/>
        <v>8.3000000000000004E-2</v>
      </c>
      <c r="T45" s="99" t="str">
        <f t="shared" si="5"/>
        <v>Muy Baja</v>
      </c>
      <c r="X45" s="51" t="str">
        <f t="shared" si="11"/>
        <v>II. CIBAO SUR</v>
      </c>
      <c r="Y45" s="51" t="str">
        <f t="shared" si="11"/>
        <v>Deforestación</v>
      </c>
      <c r="Z45" s="51" t="str">
        <f t="shared" si="11"/>
        <v>Extracción de Madera Leña/Carbón</v>
      </c>
      <c r="AA45" s="100">
        <f t="shared" si="11"/>
        <v>0.13200000000000001</v>
      </c>
      <c r="AB45" s="100">
        <f t="shared" si="12"/>
        <v>0.125</v>
      </c>
      <c r="AC45" s="100" t="str">
        <f t="shared" si="12"/>
        <v>Muy Baja</v>
      </c>
      <c r="AE45" s="175"/>
      <c r="AF45" s="51" t="s">
        <v>73</v>
      </c>
      <c r="AG45" s="75">
        <v>0.36650000000000005</v>
      </c>
    </row>
    <row r="46" spans="1:33" x14ac:dyDescent="0.2">
      <c r="A46" s="89" t="s">
        <v>912</v>
      </c>
      <c r="B46" s="89" t="s">
        <v>15</v>
      </c>
      <c r="C46" s="89" t="s">
        <v>242</v>
      </c>
      <c r="D46" s="131">
        <v>0.17249999999999999</v>
      </c>
      <c r="E46" s="89"/>
      <c r="G46" s="131">
        <f t="shared" si="14"/>
        <v>0.111</v>
      </c>
      <c r="H46" s="89" t="str">
        <f t="shared" si="9"/>
        <v>Muy Baja</v>
      </c>
      <c r="O46" s="51" t="s">
        <v>912</v>
      </c>
      <c r="P46" s="51" t="s">
        <v>42</v>
      </c>
      <c r="Q46" s="110">
        <v>0.6379999999999999</v>
      </c>
      <c r="R46"/>
      <c r="S46" s="120">
        <f t="shared" si="13"/>
        <v>0.75</v>
      </c>
      <c r="T46" s="99" t="str">
        <f t="shared" si="5"/>
        <v>Alta</v>
      </c>
      <c r="X46" s="51" t="str">
        <f t="shared" si="11"/>
        <v>II. CIBAO SUR</v>
      </c>
      <c r="Y46" s="51" t="str">
        <f t="shared" si="11"/>
        <v>Deforestación</v>
      </c>
      <c r="Z46" s="51" t="str">
        <f t="shared" si="11"/>
        <v>Ganadería Comercial</v>
      </c>
      <c r="AA46" s="100">
        <f t="shared" si="11"/>
        <v>0.871</v>
      </c>
      <c r="AB46" s="100">
        <f t="shared" si="12"/>
        <v>1</v>
      </c>
      <c r="AC46" s="100" t="str">
        <f t="shared" si="12"/>
        <v>Muy Alta</v>
      </c>
      <c r="AE46" s="175"/>
      <c r="AF46" s="51" t="s">
        <v>232</v>
      </c>
      <c r="AG46" s="75">
        <v>0.36650000000000005</v>
      </c>
    </row>
    <row r="47" spans="1:33" x14ac:dyDescent="0.2">
      <c r="A47" s="89" t="s">
        <v>912</v>
      </c>
      <c r="B47" s="89" t="s">
        <v>15</v>
      </c>
      <c r="C47" s="89" t="s">
        <v>238</v>
      </c>
      <c r="D47" s="131">
        <v>0.35499999999999998</v>
      </c>
      <c r="E47" s="89"/>
      <c r="G47" s="131">
        <f t="shared" si="14"/>
        <v>0.44400000000000001</v>
      </c>
      <c r="H47" s="89" t="str">
        <f t="shared" si="9"/>
        <v>Media</v>
      </c>
      <c r="O47" s="51" t="s">
        <v>912</v>
      </c>
      <c r="P47" s="51" t="s">
        <v>40</v>
      </c>
      <c r="Q47" s="110">
        <v>0.871</v>
      </c>
      <c r="R47"/>
      <c r="S47" s="120">
        <f t="shared" si="13"/>
        <v>0.91600000000000004</v>
      </c>
      <c r="T47" s="99" t="str">
        <f t="shared" si="5"/>
        <v>Muy Alta</v>
      </c>
      <c r="X47" s="51" t="str">
        <f t="shared" si="11"/>
        <v>II. CIBAO SUR</v>
      </c>
      <c r="Y47" s="51" t="str">
        <f t="shared" si="11"/>
        <v>Deforestación</v>
      </c>
      <c r="Z47" s="51" t="str">
        <f t="shared" si="11"/>
        <v>Incendios Alta Intensidad</v>
      </c>
      <c r="AA47" s="100">
        <f t="shared" si="11"/>
        <v>0.17799999999999999</v>
      </c>
      <c r="AB47" s="100">
        <f t="shared" si="12"/>
        <v>0.375</v>
      </c>
      <c r="AC47" s="100" t="str">
        <f t="shared" si="12"/>
        <v>Baja</v>
      </c>
      <c r="AE47" s="175"/>
      <c r="AF47" s="51" t="s">
        <v>230</v>
      </c>
      <c r="AG47" s="75">
        <v>0.36650000000000005</v>
      </c>
    </row>
    <row r="48" spans="1:33" x14ac:dyDescent="0.2">
      <c r="A48" s="89" t="s">
        <v>912</v>
      </c>
      <c r="B48" s="89" t="s">
        <v>15</v>
      </c>
      <c r="C48" s="89" t="s">
        <v>73</v>
      </c>
      <c r="D48" s="131">
        <v>0.222</v>
      </c>
      <c r="E48" s="89"/>
      <c r="G48" s="131">
        <f t="shared" si="14"/>
        <v>0.33300000000000002</v>
      </c>
      <c r="H48" s="89" t="str">
        <f t="shared" si="9"/>
        <v>Baja</v>
      </c>
      <c r="O48" s="51" t="s">
        <v>912</v>
      </c>
      <c r="P48" s="51" t="s">
        <v>229</v>
      </c>
      <c r="Q48" s="110">
        <v>0.17799999999999999</v>
      </c>
      <c r="R48"/>
      <c r="S48" s="120">
        <f t="shared" si="13"/>
        <v>0.25</v>
      </c>
      <c r="T48" s="99" t="str">
        <f t="shared" si="5"/>
        <v>Baja</v>
      </c>
      <c r="X48" s="51" t="str">
        <f t="shared" si="11"/>
        <v>II. CIBAO SUR</v>
      </c>
      <c r="Y48" s="51" t="str">
        <f t="shared" si="11"/>
        <v>Deforestación</v>
      </c>
      <c r="Z48" s="51" t="str">
        <f t="shared" si="11"/>
        <v>Infraestructura</v>
      </c>
      <c r="AA48" s="100">
        <f t="shared" si="11"/>
        <v>0.13999999999999999</v>
      </c>
      <c r="AB48" s="100">
        <f t="shared" si="12"/>
        <v>0.25</v>
      </c>
      <c r="AC48" s="100" t="str">
        <f t="shared" si="12"/>
        <v>Baja</v>
      </c>
      <c r="AE48" s="175"/>
      <c r="AF48" s="51" t="s">
        <v>227</v>
      </c>
      <c r="AG48" s="75">
        <v>0.35333333333333333</v>
      </c>
    </row>
    <row r="49" spans="1:33" x14ac:dyDescent="0.2">
      <c r="A49" s="89" t="s">
        <v>912</v>
      </c>
      <c r="B49" s="89" t="s">
        <v>15</v>
      </c>
      <c r="C49" s="51" t="s">
        <v>925</v>
      </c>
      <c r="D49" s="178">
        <v>0.17933333333333334</v>
      </c>
      <c r="E49" s="89"/>
      <c r="G49" s="131">
        <f t="shared" si="14"/>
        <v>0.222</v>
      </c>
      <c r="H49" s="89" t="str">
        <f t="shared" si="9"/>
        <v>Baja</v>
      </c>
      <c r="O49" s="51" t="s">
        <v>912</v>
      </c>
      <c r="P49" s="51" t="s">
        <v>230</v>
      </c>
      <c r="Q49" s="110">
        <v>0.29233333333333333</v>
      </c>
      <c r="R49"/>
      <c r="S49" s="120">
        <f t="shared" si="13"/>
        <v>0.41599999999999998</v>
      </c>
      <c r="T49" s="99" t="str">
        <f t="shared" si="5"/>
        <v>Media</v>
      </c>
      <c r="X49" s="51" t="str">
        <f t="shared" si="11"/>
        <v>II. CIBAO SUR</v>
      </c>
      <c r="Y49" s="51" t="str">
        <f t="shared" si="11"/>
        <v>Deforestación</v>
      </c>
      <c r="Z49" s="51" t="str">
        <f t="shared" si="11"/>
        <v>Insumos Energéticos (Biomasa)</v>
      </c>
      <c r="AA49" s="100">
        <f t="shared" si="11"/>
        <v>0.08</v>
      </c>
      <c r="AB49" s="100">
        <f t="shared" si="12"/>
        <v>0</v>
      </c>
      <c r="AC49" s="100" t="str">
        <f t="shared" si="12"/>
        <v>Muy Baja</v>
      </c>
      <c r="AE49" s="175"/>
      <c r="AF49" s="51" t="s">
        <v>173</v>
      </c>
      <c r="AG49" s="75">
        <v>0.33300000000000002</v>
      </c>
    </row>
    <row r="50" spans="1:33" x14ac:dyDescent="0.2">
      <c r="A50" s="89" t="s">
        <v>912</v>
      </c>
      <c r="B50" s="89" t="s">
        <v>15</v>
      </c>
      <c r="C50" s="51" t="s">
        <v>926</v>
      </c>
      <c r="D50" s="178">
        <v>0.59799999999999998</v>
      </c>
      <c r="E50" s="89"/>
      <c r="G50" s="131">
        <f t="shared" si="14"/>
        <v>0.77700000000000002</v>
      </c>
      <c r="H50" s="89" t="str">
        <f t="shared" si="9"/>
        <v>Alta</v>
      </c>
      <c r="O50" s="51" t="s">
        <v>912</v>
      </c>
      <c r="P50" s="51" t="s">
        <v>19</v>
      </c>
      <c r="Q50" s="110">
        <v>0.49100000000000005</v>
      </c>
      <c r="R50"/>
      <c r="S50" s="120">
        <f t="shared" si="13"/>
        <v>0.625</v>
      </c>
      <c r="T50" s="99" t="str">
        <f t="shared" si="5"/>
        <v>Alta</v>
      </c>
      <c r="X50" s="51" t="str">
        <f t="shared" si="11"/>
        <v>II. CIBAO SUR</v>
      </c>
      <c r="Y50" s="51" t="str">
        <f t="shared" si="11"/>
        <v>Deforestación</v>
      </c>
      <c r="Z50" s="51" t="str">
        <f t="shared" si="11"/>
        <v xml:space="preserve">Tala Ilegal de Bosque Natural </v>
      </c>
      <c r="AA50" s="100">
        <f t="shared" si="11"/>
        <v>0.65366666666666662</v>
      </c>
      <c r="AB50" s="100">
        <f t="shared" si="12"/>
        <v>0.75</v>
      </c>
      <c r="AC50" s="100" t="str">
        <f t="shared" si="12"/>
        <v>Alta</v>
      </c>
      <c r="AE50" s="175"/>
      <c r="AF50" s="51" t="s">
        <v>242</v>
      </c>
      <c r="AG50" s="75">
        <v>0.33300000000000002</v>
      </c>
    </row>
    <row r="51" spans="1:33" x14ac:dyDescent="0.2">
      <c r="A51" s="89" t="s">
        <v>912</v>
      </c>
      <c r="B51" s="89" t="s">
        <v>15</v>
      </c>
      <c r="C51" s="51" t="s">
        <v>951</v>
      </c>
      <c r="D51" s="178">
        <v>0.72650000000000003</v>
      </c>
      <c r="E51" s="89"/>
      <c r="G51" s="131">
        <f t="shared" si="14"/>
        <v>0.88800000000000001</v>
      </c>
      <c r="H51" s="89" t="str">
        <f t="shared" si="9"/>
        <v>Muy Alta</v>
      </c>
      <c r="O51" s="51" t="s">
        <v>912</v>
      </c>
      <c r="P51" s="51" t="s">
        <v>7</v>
      </c>
      <c r="Q51" s="110">
        <v>0.14224999999999999</v>
      </c>
      <c r="R51"/>
      <c r="S51" s="120">
        <f t="shared" si="13"/>
        <v>0.125</v>
      </c>
      <c r="T51" s="99" t="str">
        <f t="shared" si="5"/>
        <v>Muy Baja</v>
      </c>
      <c r="X51" s="51" t="str">
        <f t="shared" si="11"/>
        <v>II. CIBAO SUR</v>
      </c>
      <c r="Y51" s="51" t="str">
        <f t="shared" si="11"/>
        <v>Deforestación</v>
      </c>
      <c r="Z51" s="51" t="str">
        <f t="shared" si="11"/>
        <v>Minería a cielo abierto</v>
      </c>
      <c r="AA51" s="100">
        <f t="shared" si="11"/>
        <v>0.33899999999999997</v>
      </c>
      <c r="AB51" s="100">
        <f t="shared" si="12"/>
        <v>0.5</v>
      </c>
      <c r="AC51" s="100" t="str">
        <f t="shared" si="12"/>
        <v>Media</v>
      </c>
      <c r="AE51" s="175"/>
      <c r="AF51" s="51" t="s">
        <v>229</v>
      </c>
      <c r="AG51" s="75">
        <v>0.32999999999999996</v>
      </c>
    </row>
    <row r="52" spans="1:33" x14ac:dyDescent="0.2">
      <c r="A52" s="89" t="s">
        <v>912</v>
      </c>
      <c r="B52" s="89" t="s">
        <v>15</v>
      </c>
      <c r="C52" s="51" t="s">
        <v>952</v>
      </c>
      <c r="D52" s="178">
        <v>0.88150000000000006</v>
      </c>
      <c r="E52" s="89"/>
      <c r="G52" s="131">
        <f t="shared" si="14"/>
        <v>1</v>
      </c>
      <c r="H52" s="89" t="str">
        <f t="shared" si="9"/>
        <v>Muy Alta</v>
      </c>
      <c r="O52" s="51" t="s">
        <v>912</v>
      </c>
      <c r="P52" s="51" t="s">
        <v>237</v>
      </c>
      <c r="Q52" s="110">
        <v>0.08</v>
      </c>
      <c r="R52"/>
      <c r="S52" s="120">
        <f t="shared" si="13"/>
        <v>0</v>
      </c>
      <c r="T52" s="99" t="str">
        <f t="shared" si="5"/>
        <v>Muy Baja</v>
      </c>
      <c r="X52" s="51" t="str">
        <f t="shared" si="11"/>
        <v>II. CIBAO SUR</v>
      </c>
      <c r="Y52" s="51" t="str">
        <f t="shared" si="11"/>
        <v>Degradación</v>
      </c>
      <c r="Z52" s="51" t="str">
        <f t="shared" si="11"/>
        <v>Desastres Naturales</v>
      </c>
      <c r="AA52" s="100">
        <f t="shared" si="11"/>
        <v>0.13900000000000001</v>
      </c>
      <c r="AB52" s="100">
        <f t="shared" si="12"/>
        <v>0.14199999999999999</v>
      </c>
      <c r="AC52" s="100" t="str">
        <f t="shared" si="12"/>
        <v>Muy Baja</v>
      </c>
      <c r="AE52" s="175"/>
      <c r="AF52" s="51" t="s">
        <v>922</v>
      </c>
      <c r="AG52" s="75">
        <v>0.31714285714285717</v>
      </c>
    </row>
    <row r="53" spans="1:33" x14ac:dyDescent="0.2">
      <c r="A53" s="134" t="s">
        <v>912</v>
      </c>
      <c r="B53" s="134" t="s">
        <v>3</v>
      </c>
      <c r="C53" s="134" t="s">
        <v>39</v>
      </c>
      <c r="D53" s="135">
        <v>0.82799999999999996</v>
      </c>
      <c r="E53" s="134"/>
      <c r="G53" s="135">
        <f>+_xlfn.PERCENTRANK.INC($D$53:$D$61,D53,3)</f>
        <v>0.875</v>
      </c>
      <c r="H53" s="134" t="str">
        <f t="shared" si="9"/>
        <v>Muy Alta</v>
      </c>
      <c r="O53" s="51" t="s">
        <v>912</v>
      </c>
      <c r="P53" s="51" t="s">
        <v>234</v>
      </c>
      <c r="Q53" s="110">
        <v>0.28000000000000003</v>
      </c>
      <c r="R53"/>
      <c r="S53" s="120">
        <f t="shared" si="13"/>
        <v>0.375</v>
      </c>
      <c r="T53" s="99" t="str">
        <f t="shared" si="5"/>
        <v>Baja</v>
      </c>
      <c r="X53" s="51" t="str">
        <f t="shared" ref="X53:AA68" si="15">+A63</f>
        <v>II. CIBAO SUR</v>
      </c>
      <c r="Y53" s="51" t="str">
        <f t="shared" si="15"/>
        <v>Degradación</v>
      </c>
      <c r="Z53" s="51" t="str">
        <f t="shared" si="15"/>
        <v>Extracción de Madera Leña/Carbón</v>
      </c>
      <c r="AA53" s="100">
        <f t="shared" si="15"/>
        <v>0.80666666666666664</v>
      </c>
      <c r="AB53" s="100">
        <f t="shared" si="12"/>
        <v>0.85699999999999998</v>
      </c>
      <c r="AC53" s="100" t="str">
        <f t="shared" si="12"/>
        <v>Muy Alta</v>
      </c>
      <c r="AE53" s="175"/>
      <c r="AF53" s="51" t="s">
        <v>42</v>
      </c>
      <c r="AG53" s="75">
        <v>0.28499999999999998</v>
      </c>
    </row>
    <row r="54" spans="1:33" x14ac:dyDescent="0.2">
      <c r="A54" s="134" t="s">
        <v>912</v>
      </c>
      <c r="B54" s="134" t="s">
        <v>3</v>
      </c>
      <c r="C54" s="134" t="s">
        <v>5</v>
      </c>
      <c r="D54" s="135">
        <v>0.44500000000000001</v>
      </c>
      <c r="E54" s="134"/>
      <c r="G54" s="135">
        <f t="shared" ref="G54:G61" si="16">+_xlfn.PERCENTRANK.INC($D$53:$D$61,D54,3)</f>
        <v>0.625</v>
      </c>
      <c r="H54" s="134" t="str">
        <f t="shared" si="9"/>
        <v>Alta</v>
      </c>
      <c r="O54" s="51" t="s">
        <v>912</v>
      </c>
      <c r="P54" s="51" t="s">
        <v>242</v>
      </c>
      <c r="Q54" s="110">
        <v>0.17249999999999999</v>
      </c>
      <c r="R54"/>
      <c r="S54" s="120">
        <f t="shared" si="13"/>
        <v>0.20799999999999999</v>
      </c>
      <c r="T54" s="99" t="str">
        <f t="shared" si="5"/>
        <v>Baja</v>
      </c>
      <c r="X54" s="51" t="str">
        <f t="shared" si="15"/>
        <v>II. CIBAO SUR</v>
      </c>
      <c r="Y54" s="51" t="str">
        <f t="shared" si="15"/>
        <v>Degradación</v>
      </c>
      <c r="Z54" s="51" t="str">
        <f t="shared" si="15"/>
        <v>Incendios Mediana y Baja Intensidad</v>
      </c>
      <c r="AA54" s="100">
        <f t="shared" si="15"/>
        <v>0.29233333333333333</v>
      </c>
      <c r="AB54" s="100">
        <f t="shared" ref="AB54:AC69" si="17">+G64</f>
        <v>0.57099999999999995</v>
      </c>
      <c r="AC54" s="100" t="str">
        <f t="shared" si="17"/>
        <v>Media</v>
      </c>
      <c r="AE54" s="175"/>
      <c r="AF54" s="51" t="s">
        <v>228</v>
      </c>
      <c r="AG54" s="75">
        <v>0.28499999999999998</v>
      </c>
    </row>
    <row r="55" spans="1:33" x14ac:dyDescent="0.2">
      <c r="A55" s="134" t="s">
        <v>912</v>
      </c>
      <c r="B55" s="134" t="s">
        <v>3</v>
      </c>
      <c r="C55" s="134" t="s">
        <v>42</v>
      </c>
      <c r="D55" s="135">
        <v>0.13200000000000001</v>
      </c>
      <c r="E55" s="134"/>
      <c r="G55" s="135">
        <f t="shared" si="16"/>
        <v>0.125</v>
      </c>
      <c r="H55" s="134" t="str">
        <f t="shared" si="9"/>
        <v>Muy Baja</v>
      </c>
      <c r="O55" s="51" t="s">
        <v>912</v>
      </c>
      <c r="P55" s="51" t="s">
        <v>12</v>
      </c>
      <c r="Q55" s="110">
        <v>0.91500000000000004</v>
      </c>
      <c r="R55"/>
      <c r="S55" s="120">
        <f t="shared" si="13"/>
        <v>1</v>
      </c>
      <c r="T55" s="99" t="str">
        <f t="shared" si="5"/>
        <v>Muy Alta</v>
      </c>
      <c r="X55" s="51" t="str">
        <f t="shared" si="15"/>
        <v>II. CIBAO SUR</v>
      </c>
      <c r="Y55" s="51" t="str">
        <f t="shared" si="15"/>
        <v>Degradación</v>
      </c>
      <c r="Z55" s="51" t="str">
        <f t="shared" si="15"/>
        <v>Infraestructura</v>
      </c>
      <c r="AA55" s="100">
        <f t="shared" si="15"/>
        <v>0.14899999999999999</v>
      </c>
      <c r="AB55" s="100">
        <f t="shared" si="17"/>
        <v>0.28499999999999998</v>
      </c>
      <c r="AC55" s="100" t="str">
        <f t="shared" si="17"/>
        <v>Baja</v>
      </c>
      <c r="AE55" s="175"/>
      <c r="AF55" s="51" t="s">
        <v>238</v>
      </c>
      <c r="AG55" s="75">
        <v>0.27500000000000002</v>
      </c>
    </row>
    <row r="56" spans="1:33" x14ac:dyDescent="0.2">
      <c r="A56" s="134" t="s">
        <v>912</v>
      </c>
      <c r="B56" s="134" t="s">
        <v>3</v>
      </c>
      <c r="C56" s="134" t="s">
        <v>40</v>
      </c>
      <c r="D56" s="135">
        <v>0.871</v>
      </c>
      <c r="E56" s="134"/>
      <c r="G56" s="135">
        <f t="shared" si="16"/>
        <v>1</v>
      </c>
      <c r="H56" s="134" t="str">
        <f t="shared" si="9"/>
        <v>Muy Alta</v>
      </c>
      <c r="O56" s="51" t="s">
        <v>912</v>
      </c>
      <c r="P56" s="51" t="s">
        <v>233</v>
      </c>
      <c r="Q56" s="110">
        <v>0.08</v>
      </c>
      <c r="R56"/>
      <c r="S56" s="120">
        <f t="shared" si="13"/>
        <v>0</v>
      </c>
      <c r="T56" s="99" t="str">
        <f t="shared" si="5"/>
        <v>Muy Baja</v>
      </c>
      <c r="X56" s="51" t="str">
        <f t="shared" si="15"/>
        <v>II. CIBAO SUR</v>
      </c>
      <c r="Y56" s="51" t="str">
        <f t="shared" si="15"/>
        <v>Degradación</v>
      </c>
      <c r="Z56" s="51" t="str">
        <f t="shared" si="15"/>
        <v>Introducción Especies Exóticas/Invasoras</v>
      </c>
      <c r="AA56" s="100">
        <f t="shared" si="15"/>
        <v>0.28000000000000003</v>
      </c>
      <c r="AB56" s="100">
        <f t="shared" si="17"/>
        <v>0.42799999999999999</v>
      </c>
      <c r="AC56" s="100" t="str">
        <f t="shared" si="17"/>
        <v>Media</v>
      </c>
      <c r="AE56" s="175"/>
      <c r="AF56" s="51" t="s">
        <v>7</v>
      </c>
      <c r="AG56" s="75">
        <v>0.26749999999999996</v>
      </c>
    </row>
    <row r="57" spans="1:33" x14ac:dyDescent="0.2">
      <c r="A57" s="134" t="s">
        <v>912</v>
      </c>
      <c r="B57" s="134" t="s">
        <v>3</v>
      </c>
      <c r="C57" s="134" t="s">
        <v>229</v>
      </c>
      <c r="D57" s="135">
        <v>0.17799999999999999</v>
      </c>
      <c r="E57" s="134"/>
      <c r="G57" s="135">
        <f t="shared" si="16"/>
        <v>0.375</v>
      </c>
      <c r="H57" s="134" t="str">
        <f t="shared" si="9"/>
        <v>Baja</v>
      </c>
      <c r="O57" s="51" t="s">
        <v>912</v>
      </c>
      <c r="P57" s="51" t="s">
        <v>231</v>
      </c>
      <c r="Q57" s="110">
        <v>0.60175000000000001</v>
      </c>
      <c r="R57"/>
      <c r="S57" s="120">
        <f t="shared" si="13"/>
        <v>0.70799999999999996</v>
      </c>
      <c r="T57" s="99" t="str">
        <f t="shared" si="5"/>
        <v>Alta</v>
      </c>
      <c r="X57" s="51" t="str">
        <f t="shared" si="15"/>
        <v>II. CIBAO SUR</v>
      </c>
      <c r="Y57" s="51" t="str">
        <f t="shared" si="15"/>
        <v>Degradación</v>
      </c>
      <c r="Z57" s="51" t="str">
        <f t="shared" si="15"/>
        <v>Pastoreo de ganado en bosques</v>
      </c>
      <c r="AA57" s="100">
        <f t="shared" si="15"/>
        <v>0.91500000000000004</v>
      </c>
      <c r="AB57" s="100">
        <f t="shared" si="17"/>
        <v>1</v>
      </c>
      <c r="AC57" s="100" t="str">
        <f t="shared" si="17"/>
        <v>Muy Alta</v>
      </c>
      <c r="AE57" s="175"/>
      <c r="AF57" s="51" t="s">
        <v>925</v>
      </c>
      <c r="AG57" s="75">
        <v>0.23133333333333331</v>
      </c>
    </row>
    <row r="58" spans="1:33" x14ac:dyDescent="0.2">
      <c r="A58" s="134" t="s">
        <v>912</v>
      </c>
      <c r="B58" s="134" t="s">
        <v>3</v>
      </c>
      <c r="C58" s="134" t="s">
        <v>7</v>
      </c>
      <c r="D58" s="135">
        <v>0.13999999999999999</v>
      </c>
      <c r="E58" s="134"/>
      <c r="G58" s="135">
        <f t="shared" si="16"/>
        <v>0.25</v>
      </c>
      <c r="H58" s="134" t="str">
        <f t="shared" si="9"/>
        <v>Baja</v>
      </c>
      <c r="O58" s="51" t="s">
        <v>912</v>
      </c>
      <c r="P58" s="51" t="s">
        <v>238</v>
      </c>
      <c r="Q58" s="110">
        <v>0.35499999999999998</v>
      </c>
      <c r="R58"/>
      <c r="S58" s="120">
        <f t="shared" si="13"/>
        <v>0.5</v>
      </c>
      <c r="T58" s="99" t="str">
        <f t="shared" si="5"/>
        <v>Media</v>
      </c>
      <c r="X58" s="51" t="str">
        <f t="shared" si="15"/>
        <v>II. CIBAO SUR</v>
      </c>
      <c r="Y58" s="51" t="str">
        <f t="shared" si="15"/>
        <v>Degradación</v>
      </c>
      <c r="Z58" s="51" t="str">
        <f t="shared" si="15"/>
        <v>Plagas y Enfermedades Forestales</v>
      </c>
      <c r="AA58" s="100">
        <f t="shared" si="15"/>
        <v>0.08</v>
      </c>
      <c r="AB58" s="100">
        <f t="shared" si="17"/>
        <v>0</v>
      </c>
      <c r="AC58" s="100" t="str">
        <f t="shared" si="17"/>
        <v>Muy Baja</v>
      </c>
      <c r="AE58" s="175" t="s">
        <v>256</v>
      </c>
      <c r="AF58" s="51" t="s">
        <v>922</v>
      </c>
      <c r="AG58" s="75">
        <v>0.2</v>
      </c>
    </row>
    <row r="59" spans="1:33" x14ac:dyDescent="0.2">
      <c r="A59" s="134" t="s">
        <v>912</v>
      </c>
      <c r="B59" s="134" t="s">
        <v>3</v>
      </c>
      <c r="C59" s="134" t="s">
        <v>237</v>
      </c>
      <c r="D59" s="135">
        <v>0.08</v>
      </c>
      <c r="E59" s="134"/>
      <c r="G59" s="135">
        <f t="shared" si="16"/>
        <v>0</v>
      </c>
      <c r="H59" s="134" t="str">
        <f t="shared" si="9"/>
        <v>Muy Baja</v>
      </c>
      <c r="O59" s="51" t="s">
        <v>912</v>
      </c>
      <c r="P59" s="51" t="s">
        <v>228</v>
      </c>
      <c r="Q59" s="110">
        <v>0.65366666666666662</v>
      </c>
      <c r="R59"/>
      <c r="S59" s="120">
        <f t="shared" si="13"/>
        <v>0.79100000000000004</v>
      </c>
      <c r="T59" s="99" t="str">
        <f t="shared" si="5"/>
        <v>Alta</v>
      </c>
      <c r="X59" s="51" t="str">
        <f t="shared" si="15"/>
        <v>II. CIBAO SUR</v>
      </c>
      <c r="Y59" s="51" t="str">
        <f t="shared" si="15"/>
        <v>Degradación</v>
      </c>
      <c r="Z59" s="51" t="str">
        <f t="shared" si="15"/>
        <v>Planes de Manejo mal gestionados/mal ejecutados</v>
      </c>
      <c r="AA59" s="100">
        <f t="shared" si="15"/>
        <v>0.60175000000000001</v>
      </c>
      <c r="AB59" s="100">
        <f t="shared" si="17"/>
        <v>0.71399999999999997</v>
      </c>
      <c r="AC59" s="100" t="str">
        <f t="shared" si="17"/>
        <v>Alta</v>
      </c>
      <c r="AE59" s="175"/>
      <c r="AF59" s="51" t="s">
        <v>230</v>
      </c>
      <c r="AG59" s="75">
        <v>0.2</v>
      </c>
    </row>
    <row r="60" spans="1:33" x14ac:dyDescent="0.2">
      <c r="A60" s="134" t="s">
        <v>912</v>
      </c>
      <c r="B60" s="134" t="s">
        <v>3</v>
      </c>
      <c r="C60" s="134" t="s">
        <v>228</v>
      </c>
      <c r="D60" s="135">
        <v>0.65366666666666662</v>
      </c>
      <c r="E60" s="134"/>
      <c r="G60" s="135">
        <f t="shared" si="16"/>
        <v>0.75</v>
      </c>
      <c r="H60" s="134" t="str">
        <f t="shared" si="9"/>
        <v>Alta</v>
      </c>
      <c r="O60" s="51" t="s">
        <v>912</v>
      </c>
      <c r="P60" s="51" t="s">
        <v>73</v>
      </c>
      <c r="Q60" s="110">
        <v>0.222</v>
      </c>
      <c r="R60"/>
      <c r="S60" s="120">
        <f t="shared" si="13"/>
        <v>0.33300000000000002</v>
      </c>
      <c r="T60" s="99" t="str">
        <f t="shared" si="5"/>
        <v>Baja</v>
      </c>
      <c r="X60" s="51" t="str">
        <f t="shared" si="15"/>
        <v>III. CIBAO NORDESTE</v>
      </c>
      <c r="Y60" s="51" t="str">
        <f t="shared" si="15"/>
        <v>Causas Indirectas</v>
      </c>
      <c r="Z60" s="51" t="str">
        <f t="shared" si="15"/>
        <v>Ausencia de Incentivos Forestales</v>
      </c>
      <c r="AA60" s="100">
        <f t="shared" si="15"/>
        <v>0.29649999999999999</v>
      </c>
      <c r="AB60" s="100">
        <f t="shared" si="17"/>
        <v>0.375</v>
      </c>
      <c r="AC60" s="100" t="str">
        <f t="shared" si="17"/>
        <v>Baja</v>
      </c>
      <c r="AE60" s="175"/>
      <c r="AF60" s="51" t="s">
        <v>236</v>
      </c>
      <c r="AG60" s="75">
        <v>0.18866666666666668</v>
      </c>
    </row>
    <row r="61" spans="1:33" x14ac:dyDescent="0.2">
      <c r="A61" s="134" t="s">
        <v>912</v>
      </c>
      <c r="B61" s="134" t="s">
        <v>3</v>
      </c>
      <c r="C61" s="51" t="s">
        <v>922</v>
      </c>
      <c r="D61" s="178">
        <v>0.33899999999999997</v>
      </c>
      <c r="E61" s="134"/>
      <c r="G61" s="135">
        <f t="shared" si="16"/>
        <v>0.5</v>
      </c>
      <c r="H61" s="134" t="str">
        <f t="shared" si="9"/>
        <v>Media</v>
      </c>
      <c r="O61" s="51" t="s">
        <v>912</v>
      </c>
      <c r="P61" s="51" t="s">
        <v>922</v>
      </c>
      <c r="Q61" s="110">
        <v>0.33899999999999997</v>
      </c>
      <c r="R61"/>
      <c r="S61" s="120">
        <f t="shared" si="13"/>
        <v>0.45800000000000002</v>
      </c>
      <c r="T61" s="99" t="str">
        <f t="shared" si="5"/>
        <v>Media</v>
      </c>
      <c r="X61" s="51" t="str">
        <f t="shared" si="15"/>
        <v>III. CIBAO NORDESTE</v>
      </c>
      <c r="Y61" s="51" t="str">
        <f t="shared" si="15"/>
        <v>Causas Indirectas</v>
      </c>
      <c r="Z61" s="51" t="str">
        <f t="shared" si="15"/>
        <v>Dinámica Migratoria</v>
      </c>
      <c r="AA61" s="100">
        <f t="shared" si="15"/>
        <v>0.5</v>
      </c>
      <c r="AB61" s="100">
        <f t="shared" si="17"/>
        <v>0.625</v>
      </c>
      <c r="AC61" s="100" t="str">
        <f t="shared" si="17"/>
        <v>Alta</v>
      </c>
      <c r="AE61" s="175"/>
      <c r="AF61" s="51" t="s">
        <v>234</v>
      </c>
      <c r="AG61" s="75">
        <v>0.183</v>
      </c>
    </row>
    <row r="62" spans="1:33" x14ac:dyDescent="0.2">
      <c r="A62" s="29" t="s">
        <v>912</v>
      </c>
      <c r="B62" s="29" t="s">
        <v>10</v>
      </c>
      <c r="C62" s="29" t="s">
        <v>173</v>
      </c>
      <c r="D62" s="132">
        <v>0.13900000000000001</v>
      </c>
      <c r="E62" s="29"/>
      <c r="G62" s="132">
        <f>+_xlfn.PERCENTRANK.INC($D$62:$D$69,D62,3)</f>
        <v>0.14199999999999999</v>
      </c>
      <c r="H62" s="29" t="str">
        <f t="shared" si="9"/>
        <v>Muy Baja</v>
      </c>
      <c r="O62" s="51" t="s">
        <v>912</v>
      </c>
      <c r="P62" s="51" t="s">
        <v>925</v>
      </c>
      <c r="Q62" s="110">
        <v>0.17933333333333334</v>
      </c>
      <c r="R62"/>
      <c r="S62" s="120">
        <f t="shared" si="13"/>
        <v>0.29099999999999998</v>
      </c>
      <c r="T62" s="99" t="str">
        <f t="shared" si="5"/>
        <v>Baja</v>
      </c>
      <c r="X62" s="51" t="str">
        <f t="shared" si="15"/>
        <v>III. CIBAO NORDESTE</v>
      </c>
      <c r="Y62" s="51" t="str">
        <f t="shared" si="15"/>
        <v>Causas Indirectas</v>
      </c>
      <c r="Z62" s="51" t="str">
        <f t="shared" si="15"/>
        <v>Informalidad Mercado Leña/Carbón</v>
      </c>
      <c r="AA62" s="100">
        <f t="shared" si="15"/>
        <v>0.45999999999999996</v>
      </c>
      <c r="AB62" s="100">
        <f t="shared" si="17"/>
        <v>0.5</v>
      </c>
      <c r="AC62" s="100" t="str">
        <f t="shared" si="17"/>
        <v>Media</v>
      </c>
      <c r="AE62" s="175"/>
      <c r="AF62" s="51" t="s">
        <v>238</v>
      </c>
      <c r="AG62" s="75">
        <v>0.16933333333333334</v>
      </c>
    </row>
    <row r="63" spans="1:33" x14ac:dyDescent="0.2">
      <c r="A63" s="29" t="s">
        <v>912</v>
      </c>
      <c r="B63" s="29" t="s">
        <v>10</v>
      </c>
      <c r="C63" s="29" t="s">
        <v>42</v>
      </c>
      <c r="D63" s="132">
        <v>0.80666666666666664</v>
      </c>
      <c r="E63" s="29"/>
      <c r="G63" s="132">
        <f t="shared" ref="G63:G69" si="18">+_xlfn.PERCENTRANK.INC($D$62:$D$69,D63,3)</f>
        <v>0.85699999999999998</v>
      </c>
      <c r="H63" s="29" t="str">
        <f t="shared" si="9"/>
        <v>Muy Alta</v>
      </c>
      <c r="O63" s="51" t="s">
        <v>912</v>
      </c>
      <c r="P63" s="51" t="s">
        <v>926</v>
      </c>
      <c r="Q63" s="110">
        <v>0.59799999999999998</v>
      </c>
      <c r="R63"/>
      <c r="S63" s="120">
        <f t="shared" si="13"/>
        <v>0.66600000000000004</v>
      </c>
      <c r="T63" s="99" t="str">
        <f t="shared" si="5"/>
        <v>Alta</v>
      </c>
      <c r="X63" s="51" t="str">
        <f t="shared" si="15"/>
        <v>III. CIBAO NORDESTE</v>
      </c>
      <c r="Y63" s="51" t="str">
        <f t="shared" si="15"/>
        <v>Causas Indirectas</v>
      </c>
      <c r="Z63" s="51" t="str">
        <f t="shared" si="15"/>
        <v>Otras Causas Misceláneas</v>
      </c>
      <c r="AA63" s="100">
        <f t="shared" si="15"/>
        <v>0.13900000000000001</v>
      </c>
      <c r="AB63" s="100">
        <f t="shared" si="17"/>
        <v>0.125</v>
      </c>
      <c r="AC63" s="100" t="str">
        <f t="shared" si="17"/>
        <v>Muy Baja</v>
      </c>
      <c r="AE63" s="175"/>
      <c r="AF63" s="51" t="s">
        <v>228</v>
      </c>
      <c r="AG63" s="75">
        <v>0.16600000000000001</v>
      </c>
    </row>
    <row r="64" spans="1:33" x14ac:dyDescent="0.2">
      <c r="A64" s="29" t="s">
        <v>912</v>
      </c>
      <c r="B64" s="29" t="s">
        <v>10</v>
      </c>
      <c r="C64" s="29" t="s">
        <v>230</v>
      </c>
      <c r="D64" s="132">
        <v>0.29233333333333333</v>
      </c>
      <c r="E64" s="29"/>
      <c r="G64" s="132">
        <f t="shared" si="18"/>
        <v>0.57099999999999995</v>
      </c>
      <c r="H64" s="29" t="str">
        <f t="shared" si="9"/>
        <v>Media</v>
      </c>
      <c r="O64" s="51" t="s">
        <v>912</v>
      </c>
      <c r="P64" s="51" t="s">
        <v>951</v>
      </c>
      <c r="Q64" s="110">
        <v>0.72650000000000003</v>
      </c>
      <c r="R64"/>
      <c r="S64" s="120">
        <f t="shared" si="13"/>
        <v>0.83299999999999996</v>
      </c>
      <c r="T64" s="99" t="str">
        <f t="shared" si="5"/>
        <v>Muy Alta</v>
      </c>
      <c r="X64" s="51" t="str">
        <f t="shared" si="15"/>
        <v>III. CIBAO NORDESTE</v>
      </c>
      <c r="Y64" s="51" t="str">
        <f t="shared" si="15"/>
        <v>Causas Indirectas</v>
      </c>
      <c r="Z64" s="51" t="str">
        <f t="shared" si="15"/>
        <v>Tenencia de la Tierra</v>
      </c>
      <c r="AA64" s="100">
        <f t="shared" si="15"/>
        <v>0.11899999999999999</v>
      </c>
      <c r="AB64" s="100">
        <f t="shared" si="17"/>
        <v>0</v>
      </c>
      <c r="AC64" s="100" t="str">
        <f t="shared" si="17"/>
        <v>Muy Baja</v>
      </c>
      <c r="AE64" s="175"/>
      <c r="AF64" s="51" t="s">
        <v>243</v>
      </c>
      <c r="AG64" s="75">
        <v>0.16600000000000001</v>
      </c>
    </row>
    <row r="65" spans="1:33" x14ac:dyDescent="0.2">
      <c r="A65" s="29" t="s">
        <v>912</v>
      </c>
      <c r="B65" s="29" t="s">
        <v>10</v>
      </c>
      <c r="C65" s="29" t="s">
        <v>7</v>
      </c>
      <c r="D65" s="132">
        <v>0.14899999999999999</v>
      </c>
      <c r="E65" s="29"/>
      <c r="G65" s="132">
        <f t="shared" si="18"/>
        <v>0.28499999999999998</v>
      </c>
      <c r="H65" s="29" t="str">
        <f t="shared" si="9"/>
        <v>Baja</v>
      </c>
      <c r="O65" s="51" t="s">
        <v>912</v>
      </c>
      <c r="P65" s="51" t="s">
        <v>952</v>
      </c>
      <c r="Q65" s="110">
        <v>0.88150000000000006</v>
      </c>
      <c r="R65"/>
      <c r="S65" s="120">
        <f t="shared" si="13"/>
        <v>0.95799999999999996</v>
      </c>
      <c r="T65" s="99" t="str">
        <f t="shared" si="5"/>
        <v>Muy Alta</v>
      </c>
      <c r="X65" s="51" t="str">
        <f t="shared" si="15"/>
        <v>III. CIBAO NORDESTE</v>
      </c>
      <c r="Y65" s="51" t="str">
        <f t="shared" si="15"/>
        <v>Causas Indirectas</v>
      </c>
      <c r="Z65" s="51" t="str">
        <f t="shared" si="15"/>
        <v>Turismo: Expansión del área turística</v>
      </c>
      <c r="AA65" s="100">
        <f t="shared" si="15"/>
        <v>0.16</v>
      </c>
      <c r="AB65" s="100">
        <f t="shared" si="17"/>
        <v>0.25</v>
      </c>
      <c r="AC65" s="100" t="str">
        <f t="shared" si="17"/>
        <v>Baja</v>
      </c>
      <c r="AE65" s="175"/>
      <c r="AF65" s="51" t="s">
        <v>42</v>
      </c>
      <c r="AG65" s="75">
        <v>0.125</v>
      </c>
    </row>
    <row r="66" spans="1:33" x14ac:dyDescent="0.2">
      <c r="A66" s="29" t="s">
        <v>912</v>
      </c>
      <c r="B66" s="29" t="s">
        <v>10</v>
      </c>
      <c r="C66" s="29" t="s">
        <v>234</v>
      </c>
      <c r="D66" s="132">
        <v>0.28000000000000003</v>
      </c>
      <c r="E66" s="29"/>
      <c r="G66" s="132">
        <f t="shared" si="18"/>
        <v>0.42799999999999999</v>
      </c>
      <c r="H66" s="29" t="str">
        <f t="shared" si="9"/>
        <v>Media</v>
      </c>
      <c r="O66" s="51" t="s">
        <v>913</v>
      </c>
      <c r="P66" s="51" t="s">
        <v>39</v>
      </c>
      <c r="Q66" s="110">
        <v>0.84433333333333349</v>
      </c>
      <c r="R66"/>
      <c r="S66" s="121">
        <f>+_xlfn.PERCENTRANK.INC($Q$66:$Q$86,Q66,3)</f>
        <v>0.8</v>
      </c>
      <c r="T66" s="97" t="str">
        <f t="shared" si="5"/>
        <v>Alta</v>
      </c>
      <c r="X66" s="51" t="str">
        <f t="shared" si="15"/>
        <v>III. CIBAO NORDESTE</v>
      </c>
      <c r="Y66" s="51" t="str">
        <f t="shared" si="15"/>
        <v>Causas Indirectas</v>
      </c>
      <c r="Z66" s="51" t="str">
        <f t="shared" si="15"/>
        <v>Débil Educación Ambiental</v>
      </c>
      <c r="AA66" s="100">
        <f t="shared" si="15"/>
        <v>0.83499999999999996</v>
      </c>
      <c r="AB66" s="100">
        <f t="shared" si="17"/>
        <v>0.875</v>
      </c>
      <c r="AC66" s="100" t="str">
        <f t="shared" si="17"/>
        <v>Muy Alta</v>
      </c>
      <c r="AE66" s="175"/>
      <c r="AF66" s="51" t="s">
        <v>67</v>
      </c>
      <c r="AG66" s="75">
        <v>0.122</v>
      </c>
    </row>
    <row r="67" spans="1:33" x14ac:dyDescent="0.2">
      <c r="A67" s="29" t="s">
        <v>912</v>
      </c>
      <c r="B67" s="29" t="s">
        <v>10</v>
      </c>
      <c r="C67" s="29" t="s">
        <v>12</v>
      </c>
      <c r="D67" s="132">
        <v>0.91500000000000004</v>
      </c>
      <c r="E67" s="29"/>
      <c r="G67" s="132">
        <f t="shared" si="18"/>
        <v>1</v>
      </c>
      <c r="H67" s="29" t="str">
        <f t="shared" si="9"/>
        <v>Muy Alta</v>
      </c>
      <c r="O67" s="51" t="s">
        <v>913</v>
      </c>
      <c r="P67" s="51" t="s">
        <v>5</v>
      </c>
      <c r="Q67" s="110">
        <v>0.50675000000000003</v>
      </c>
      <c r="R67"/>
      <c r="S67" s="121">
        <f t="shared" ref="S67:S86" si="19">+_xlfn.PERCENTRANK.INC($Q$66:$Q$86,Q67,3)</f>
        <v>0.6</v>
      </c>
      <c r="T67" s="97" t="str">
        <f t="shared" si="5"/>
        <v>Media</v>
      </c>
      <c r="X67" s="51" t="str">
        <f t="shared" si="15"/>
        <v>III. CIBAO NORDESTE</v>
      </c>
      <c r="Y67" s="51" t="str">
        <f t="shared" si="15"/>
        <v>Causas Indirectas</v>
      </c>
      <c r="Z67" s="51" t="str">
        <f t="shared" si="15"/>
        <v>Debilidad en la Institucionalidad Forestal</v>
      </c>
      <c r="AA67" s="100">
        <f t="shared" si="15"/>
        <v>0.73266666666666669</v>
      </c>
      <c r="AB67" s="100">
        <f t="shared" si="17"/>
        <v>0.75</v>
      </c>
      <c r="AC67" s="100" t="str">
        <f t="shared" si="17"/>
        <v>Alta</v>
      </c>
      <c r="AE67" s="175"/>
      <c r="AF67" s="51" t="s">
        <v>7</v>
      </c>
      <c r="AG67" s="75">
        <v>8.6888888888888891E-2</v>
      </c>
    </row>
    <row r="68" spans="1:33" x14ac:dyDescent="0.2">
      <c r="A68" s="29" t="s">
        <v>912</v>
      </c>
      <c r="B68" s="29" t="s">
        <v>10</v>
      </c>
      <c r="C68" s="29" t="s">
        <v>233</v>
      </c>
      <c r="D68" s="132">
        <v>0.08</v>
      </c>
      <c r="E68" s="29"/>
      <c r="G68" s="132">
        <f t="shared" si="18"/>
        <v>0</v>
      </c>
      <c r="H68" s="29" t="str">
        <f t="shared" si="9"/>
        <v>Muy Baja</v>
      </c>
      <c r="O68" s="51" t="s">
        <v>913</v>
      </c>
      <c r="P68" s="51" t="s">
        <v>227</v>
      </c>
      <c r="Q68" s="110">
        <v>0.29649999999999999</v>
      </c>
      <c r="R68"/>
      <c r="S68" s="121">
        <f t="shared" si="19"/>
        <v>0.35</v>
      </c>
      <c r="T68" s="97" t="str">
        <f t="shared" si="5"/>
        <v>Baja</v>
      </c>
      <c r="X68" s="51" t="str">
        <f t="shared" si="15"/>
        <v>III. CIBAO NORDESTE</v>
      </c>
      <c r="Y68" s="51" t="str">
        <f t="shared" si="15"/>
        <v>Causas Indirectas</v>
      </c>
      <c r="Z68" s="51" t="str">
        <f t="shared" si="15"/>
        <v>Debilidad en las Políticas Públicas</v>
      </c>
      <c r="AA68" s="100">
        <f t="shared" si="15"/>
        <v>0.91899999999999993</v>
      </c>
      <c r="AB68" s="100">
        <f t="shared" si="17"/>
        <v>1</v>
      </c>
      <c r="AC68" s="100" t="str">
        <f t="shared" si="17"/>
        <v>Muy Alta</v>
      </c>
      <c r="AE68" s="175"/>
      <c r="AF68" s="51" t="s">
        <v>173</v>
      </c>
      <c r="AG68" s="75">
        <v>7.8571428571428556E-2</v>
      </c>
    </row>
    <row r="69" spans="1:33" x14ac:dyDescent="0.2">
      <c r="A69" s="29" t="s">
        <v>912</v>
      </c>
      <c r="B69" s="29" t="s">
        <v>10</v>
      </c>
      <c r="C69" s="29" t="s">
        <v>231</v>
      </c>
      <c r="D69" s="132">
        <v>0.60175000000000001</v>
      </c>
      <c r="E69" s="29"/>
      <c r="G69" s="132">
        <f t="shared" si="18"/>
        <v>0.71399999999999997</v>
      </c>
      <c r="H69" s="29" t="str">
        <f t="shared" si="9"/>
        <v>Alta</v>
      </c>
      <c r="O69" s="51" t="s">
        <v>913</v>
      </c>
      <c r="P69" s="51" t="s">
        <v>173</v>
      </c>
      <c r="Q69" s="110">
        <v>0.26</v>
      </c>
      <c r="R69"/>
      <c r="S69" s="121">
        <f t="shared" si="19"/>
        <v>0.25</v>
      </c>
      <c r="T69" s="97" t="str">
        <f t="shared" si="5"/>
        <v>Baja</v>
      </c>
      <c r="X69" s="51" t="str">
        <f t="shared" ref="X69:AA84" si="20">+A79</f>
        <v>III. CIBAO NORDESTE</v>
      </c>
      <c r="Y69" s="51" t="str">
        <f t="shared" si="20"/>
        <v>Deforestación</v>
      </c>
      <c r="Z69" s="51" t="str">
        <f t="shared" si="20"/>
        <v>Agricultura Comercial</v>
      </c>
      <c r="AA69" s="100">
        <f t="shared" si="20"/>
        <v>0.84433333333333349</v>
      </c>
      <c r="AB69" s="100">
        <f t="shared" si="17"/>
        <v>0.83299999999999996</v>
      </c>
      <c r="AC69" s="100" t="str">
        <f t="shared" si="17"/>
        <v>Muy Alta</v>
      </c>
      <c r="AE69" s="175"/>
      <c r="AF69" s="51" t="s">
        <v>229</v>
      </c>
      <c r="AG69" s="75">
        <v>7.1142857142857147E-2</v>
      </c>
    </row>
    <row r="70" spans="1:33" x14ac:dyDescent="0.2">
      <c r="A70" s="60" t="s">
        <v>913</v>
      </c>
      <c r="B70" s="60" t="s">
        <v>15</v>
      </c>
      <c r="C70" s="60" t="s">
        <v>227</v>
      </c>
      <c r="D70" s="138">
        <v>0.29649999999999999</v>
      </c>
      <c r="E70" s="60"/>
      <c r="G70" s="138">
        <f>+_xlfn.PERCENTRANK.INC($D$70:$D$78,D70,3)</f>
        <v>0.375</v>
      </c>
      <c r="H70" s="60" t="str">
        <f t="shared" si="9"/>
        <v>Baja</v>
      </c>
      <c r="O70" s="51" t="s">
        <v>913</v>
      </c>
      <c r="P70" s="51" t="s">
        <v>232</v>
      </c>
      <c r="Q70" s="110">
        <v>0.5</v>
      </c>
      <c r="R70"/>
      <c r="S70" s="121">
        <f t="shared" si="19"/>
        <v>0.55000000000000004</v>
      </c>
      <c r="T70" s="97" t="str">
        <f t="shared" si="5"/>
        <v>Media</v>
      </c>
      <c r="X70" s="51" t="str">
        <f t="shared" si="20"/>
        <v>III. CIBAO NORDESTE</v>
      </c>
      <c r="Y70" s="51" t="str">
        <f t="shared" si="20"/>
        <v>Deforestación</v>
      </c>
      <c r="Z70" s="51" t="str">
        <f t="shared" si="20"/>
        <v>Agricultura migratoria/subsistencia</v>
      </c>
      <c r="AA70" s="100">
        <f t="shared" si="20"/>
        <v>0.50675000000000003</v>
      </c>
      <c r="AB70" s="100">
        <f t="shared" ref="AB70:AC85" si="21">+G80</f>
        <v>0.5</v>
      </c>
      <c r="AC70" s="100" t="str">
        <f t="shared" si="21"/>
        <v>Media</v>
      </c>
      <c r="AE70" s="175"/>
      <c r="AF70" s="51" t="s">
        <v>73</v>
      </c>
      <c r="AG70" s="75">
        <v>4.1500000000000002E-2</v>
      </c>
    </row>
    <row r="71" spans="1:33" x14ac:dyDescent="0.2">
      <c r="A71" s="60" t="s">
        <v>913</v>
      </c>
      <c r="B71" s="60" t="s">
        <v>15</v>
      </c>
      <c r="C71" s="60" t="s">
        <v>232</v>
      </c>
      <c r="D71" s="138">
        <v>0.5</v>
      </c>
      <c r="E71" s="60"/>
      <c r="G71" s="138">
        <f t="shared" ref="G71:G78" si="22">+_xlfn.PERCENTRANK.INC($D$70:$D$78,D71,3)</f>
        <v>0.625</v>
      </c>
      <c r="H71" s="60" t="str">
        <f t="shared" si="9"/>
        <v>Alta</v>
      </c>
      <c r="O71" s="51" t="s">
        <v>913</v>
      </c>
      <c r="P71" s="51" t="s">
        <v>42</v>
      </c>
      <c r="Q71" s="110">
        <v>0.88700000000000001</v>
      </c>
      <c r="R71"/>
      <c r="S71" s="121">
        <f t="shared" si="19"/>
        <v>0.85</v>
      </c>
      <c r="T71" s="97" t="str">
        <f t="shared" si="5"/>
        <v>Muy Alta</v>
      </c>
      <c r="X71" s="54" t="str">
        <f t="shared" si="20"/>
        <v>III. CIBAO NORDESTE</v>
      </c>
      <c r="Y71" s="51" t="str">
        <f t="shared" si="20"/>
        <v>Deforestación</v>
      </c>
      <c r="Z71" s="51" t="str">
        <f t="shared" si="20"/>
        <v>Ganadería Comercial</v>
      </c>
      <c r="AA71" s="100">
        <f t="shared" si="20"/>
        <v>0.91100000000000003</v>
      </c>
      <c r="AB71" s="100">
        <f t="shared" si="21"/>
        <v>1</v>
      </c>
      <c r="AC71" s="51" t="str">
        <f t="shared" si="21"/>
        <v>Muy Alta</v>
      </c>
      <c r="AE71" s="175"/>
      <c r="AF71" s="51" t="s">
        <v>242</v>
      </c>
      <c r="AG71" s="75">
        <v>3.8555555555555551E-2</v>
      </c>
    </row>
    <row r="72" spans="1:33" x14ac:dyDescent="0.2">
      <c r="A72" s="60" t="s">
        <v>913</v>
      </c>
      <c r="B72" s="60" t="s">
        <v>15</v>
      </c>
      <c r="C72" s="60" t="s">
        <v>19</v>
      </c>
      <c r="D72" s="138">
        <v>0.45999999999999996</v>
      </c>
      <c r="E72" s="60"/>
      <c r="G72" s="138">
        <f t="shared" si="22"/>
        <v>0.5</v>
      </c>
      <c r="H72" s="60" t="str">
        <f t="shared" si="9"/>
        <v>Media</v>
      </c>
      <c r="O72" s="51" t="s">
        <v>913</v>
      </c>
      <c r="P72" s="51" t="s">
        <v>40</v>
      </c>
      <c r="Q72" s="110">
        <v>0.91100000000000003</v>
      </c>
      <c r="R72"/>
      <c r="S72" s="121">
        <f t="shared" si="19"/>
        <v>0.95</v>
      </c>
      <c r="T72" s="97" t="str">
        <f t="shared" si="5"/>
        <v>Muy Alta</v>
      </c>
      <c r="X72" s="54" t="str">
        <f t="shared" si="20"/>
        <v>III. CIBAO NORDESTE</v>
      </c>
      <c r="Y72" s="51" t="str">
        <f t="shared" si="20"/>
        <v>Deforestación</v>
      </c>
      <c r="Z72" s="51" t="str">
        <f t="shared" si="20"/>
        <v>Incendios Alta Intensidad</v>
      </c>
      <c r="AA72" s="100">
        <f t="shared" si="20"/>
        <v>0.14899999999999999</v>
      </c>
      <c r="AB72" s="100">
        <f t="shared" si="21"/>
        <v>0</v>
      </c>
      <c r="AC72" s="51" t="str">
        <f t="shared" si="21"/>
        <v>Muy Baja</v>
      </c>
      <c r="AE72" s="175"/>
      <c r="AF72" s="51" t="s">
        <v>237</v>
      </c>
      <c r="AG72" s="75">
        <v>3.6999999999999998E-2</v>
      </c>
    </row>
    <row r="73" spans="1:33" x14ac:dyDescent="0.2">
      <c r="A73" s="60" t="s">
        <v>913</v>
      </c>
      <c r="B73" s="60" t="s">
        <v>15</v>
      </c>
      <c r="C73" s="60" t="s">
        <v>242</v>
      </c>
      <c r="D73" s="138">
        <v>0.13900000000000001</v>
      </c>
      <c r="E73" s="60"/>
      <c r="G73" s="138">
        <f t="shared" si="22"/>
        <v>0.125</v>
      </c>
      <c r="H73" s="60" t="str">
        <f t="shared" si="9"/>
        <v>Muy Baja</v>
      </c>
      <c r="O73" s="51" t="s">
        <v>913</v>
      </c>
      <c r="P73" s="51" t="s">
        <v>229</v>
      </c>
      <c r="Q73" s="110">
        <v>0.14899999999999999</v>
      </c>
      <c r="R73"/>
      <c r="S73" s="121">
        <f t="shared" si="19"/>
        <v>0.1</v>
      </c>
      <c r="T73" s="97" t="str">
        <f t="shared" si="5"/>
        <v>Muy Baja</v>
      </c>
      <c r="X73" s="54" t="str">
        <f t="shared" si="20"/>
        <v>III. CIBAO NORDESTE</v>
      </c>
      <c r="Y73" s="51" t="str">
        <f t="shared" si="20"/>
        <v>Deforestación</v>
      </c>
      <c r="Z73" s="51" t="str">
        <f t="shared" si="20"/>
        <v>Infraestructura</v>
      </c>
      <c r="AA73" s="100">
        <f t="shared" si="20"/>
        <v>0.153</v>
      </c>
      <c r="AB73" s="100">
        <f t="shared" si="21"/>
        <v>0.16600000000000001</v>
      </c>
      <c r="AC73" s="51" t="str">
        <f t="shared" si="21"/>
        <v>Muy Baja</v>
      </c>
      <c r="AE73" s="175"/>
      <c r="AF73" s="51" t="s">
        <v>925</v>
      </c>
      <c r="AG73" s="75">
        <v>3.2142857142857147E-2</v>
      </c>
    </row>
    <row r="74" spans="1:33" x14ac:dyDescent="0.2">
      <c r="A74" s="60" t="s">
        <v>913</v>
      </c>
      <c r="B74" s="60" t="s">
        <v>15</v>
      </c>
      <c r="C74" s="60" t="s">
        <v>73</v>
      </c>
      <c r="D74" s="138">
        <v>0.11899999999999999</v>
      </c>
      <c r="E74" s="60"/>
      <c r="G74" s="138">
        <f t="shared" si="22"/>
        <v>0</v>
      </c>
      <c r="H74" s="60" t="str">
        <f t="shared" si="9"/>
        <v>Muy Baja</v>
      </c>
      <c r="O74" s="51" t="s">
        <v>913</v>
      </c>
      <c r="P74" s="51" t="s">
        <v>230</v>
      </c>
      <c r="Q74" s="110">
        <v>0.27366666666666667</v>
      </c>
      <c r="R74"/>
      <c r="S74" s="121">
        <f t="shared" si="19"/>
        <v>0.3</v>
      </c>
      <c r="T74" s="97" t="str">
        <f t="shared" si="5"/>
        <v>Baja</v>
      </c>
      <c r="X74" s="54" t="str">
        <f t="shared" si="20"/>
        <v>III. CIBAO NORDESTE</v>
      </c>
      <c r="Y74" s="51" t="str">
        <f t="shared" si="20"/>
        <v>Deforestación</v>
      </c>
      <c r="Z74" s="51" t="str">
        <f t="shared" si="20"/>
        <v xml:space="preserve">Tala Ilegal de Bosque Natural </v>
      </c>
      <c r="AA74" s="100">
        <f t="shared" si="20"/>
        <v>0.70099999999999996</v>
      </c>
      <c r="AB74" s="100">
        <f t="shared" si="21"/>
        <v>0.66600000000000004</v>
      </c>
      <c r="AC74" s="51" t="str">
        <f t="shared" si="21"/>
        <v>Alta</v>
      </c>
      <c r="AE74" s="175"/>
      <c r="AF74" s="51" t="s">
        <v>233</v>
      </c>
      <c r="AG74" s="75">
        <v>2.8399999999999998E-2</v>
      </c>
    </row>
    <row r="75" spans="1:33" x14ac:dyDescent="0.2">
      <c r="A75" s="60" t="s">
        <v>913</v>
      </c>
      <c r="B75" s="60" t="s">
        <v>15</v>
      </c>
      <c r="C75" s="51" t="s">
        <v>925</v>
      </c>
      <c r="D75" s="178">
        <v>0.16</v>
      </c>
      <c r="E75" s="60"/>
      <c r="G75" s="138">
        <f t="shared" si="22"/>
        <v>0.25</v>
      </c>
      <c r="H75" s="60" t="str">
        <f t="shared" si="9"/>
        <v>Baja</v>
      </c>
      <c r="O75" s="51" t="s">
        <v>913</v>
      </c>
      <c r="P75" s="51" t="s">
        <v>19</v>
      </c>
      <c r="Q75" s="110">
        <v>0.45999999999999996</v>
      </c>
      <c r="R75"/>
      <c r="S75" s="121">
        <f t="shared" si="19"/>
        <v>0.45</v>
      </c>
      <c r="T75" s="97" t="str">
        <f t="shared" si="5"/>
        <v>Media</v>
      </c>
      <c r="X75" s="54" t="str">
        <f t="shared" si="20"/>
        <v>III. CIBAO NORDESTE</v>
      </c>
      <c r="Y75" s="51" t="str">
        <f t="shared" si="20"/>
        <v>Deforestación</v>
      </c>
      <c r="Z75" s="51" t="str">
        <f t="shared" si="20"/>
        <v>Minería a cielo abierto</v>
      </c>
      <c r="AA75" s="100">
        <f t="shared" si="20"/>
        <v>0.32600000000000001</v>
      </c>
      <c r="AB75" s="100">
        <f t="shared" si="21"/>
        <v>0.33300000000000002</v>
      </c>
      <c r="AC75" s="51" t="str">
        <f t="shared" si="21"/>
        <v>Baja</v>
      </c>
    </row>
    <row r="76" spans="1:33" x14ac:dyDescent="0.2">
      <c r="A76" s="60" t="s">
        <v>913</v>
      </c>
      <c r="B76" s="60" t="s">
        <v>15</v>
      </c>
      <c r="C76" s="51" t="s">
        <v>926</v>
      </c>
      <c r="D76" s="178">
        <v>0.83499999999999996</v>
      </c>
      <c r="E76" s="60"/>
      <c r="G76" s="138">
        <f t="shared" si="22"/>
        <v>0.875</v>
      </c>
      <c r="H76" s="60" t="str">
        <f t="shared" si="9"/>
        <v>Muy Alta</v>
      </c>
      <c r="O76" s="51" t="s">
        <v>913</v>
      </c>
      <c r="P76" s="51" t="s">
        <v>7</v>
      </c>
      <c r="Q76" s="110">
        <v>0.153</v>
      </c>
      <c r="R76"/>
      <c r="S76" s="121">
        <f t="shared" si="19"/>
        <v>0.15</v>
      </c>
      <c r="T76" s="97" t="str">
        <f t="shared" si="5"/>
        <v>Muy Baja</v>
      </c>
      <c r="X76" s="54" t="str">
        <f t="shared" si="20"/>
        <v>III. CIBAO NORDESTE</v>
      </c>
      <c r="Y76" s="51" t="str">
        <f t="shared" si="20"/>
        <v>Degradación</v>
      </c>
      <c r="Z76" s="51" t="str">
        <f t="shared" si="20"/>
        <v>Desastres Naturales</v>
      </c>
      <c r="AA76" s="100">
        <f t="shared" si="20"/>
        <v>0.26</v>
      </c>
      <c r="AB76" s="100">
        <f t="shared" si="21"/>
        <v>0.33300000000000002</v>
      </c>
      <c r="AC76" s="51" t="str">
        <f t="shared" si="21"/>
        <v>Baja</v>
      </c>
    </row>
    <row r="77" spans="1:33" x14ac:dyDescent="0.2">
      <c r="A77" s="60" t="s">
        <v>913</v>
      </c>
      <c r="B77" s="60" t="s">
        <v>15</v>
      </c>
      <c r="C77" s="51" t="s">
        <v>951</v>
      </c>
      <c r="D77" s="178">
        <v>0.73266666666666669</v>
      </c>
      <c r="E77" s="60"/>
      <c r="G77" s="138">
        <f t="shared" si="22"/>
        <v>0.75</v>
      </c>
      <c r="H77" s="60" t="str">
        <f t="shared" si="9"/>
        <v>Alta</v>
      </c>
      <c r="O77" s="51" t="s">
        <v>913</v>
      </c>
      <c r="P77" s="51" t="s">
        <v>242</v>
      </c>
      <c r="Q77" s="110">
        <v>0.10600000000000001</v>
      </c>
      <c r="R77"/>
      <c r="S77" s="121">
        <f t="shared" si="19"/>
        <v>0</v>
      </c>
      <c r="T77" s="97" t="str">
        <f t="shared" si="5"/>
        <v>Muy Baja</v>
      </c>
      <c r="X77" s="54" t="str">
        <f t="shared" si="20"/>
        <v>III. CIBAO NORDESTE</v>
      </c>
      <c r="Y77" s="51" t="str">
        <f t="shared" si="20"/>
        <v>Degradación</v>
      </c>
      <c r="Z77" s="51" t="str">
        <f t="shared" si="20"/>
        <v>Extracción de Madera Leña/Carbón</v>
      </c>
      <c r="AA77" s="100">
        <f t="shared" si="20"/>
        <v>0.88700000000000001</v>
      </c>
      <c r="AB77" s="100">
        <f t="shared" si="21"/>
        <v>0.83299999999999996</v>
      </c>
      <c r="AC77" s="51" t="str">
        <f t="shared" si="21"/>
        <v>Muy Alta</v>
      </c>
    </row>
    <row r="78" spans="1:33" x14ac:dyDescent="0.2">
      <c r="A78" s="60" t="s">
        <v>913</v>
      </c>
      <c r="B78" s="60" t="s">
        <v>15</v>
      </c>
      <c r="C78" s="51" t="s">
        <v>952</v>
      </c>
      <c r="D78" s="178">
        <v>0.91899999999999993</v>
      </c>
      <c r="E78" s="60"/>
      <c r="G78" s="138">
        <f t="shared" si="22"/>
        <v>1</v>
      </c>
      <c r="H78" s="60" t="str">
        <f t="shared" si="9"/>
        <v>Muy Alta</v>
      </c>
      <c r="O78" s="51" t="s">
        <v>913</v>
      </c>
      <c r="P78" s="51" t="s">
        <v>12</v>
      </c>
      <c r="Q78" s="110">
        <v>0.90466666666666662</v>
      </c>
      <c r="R78"/>
      <c r="S78" s="121">
        <f t="shared" si="19"/>
        <v>0.9</v>
      </c>
      <c r="T78" s="97" t="str">
        <f t="shared" si="5"/>
        <v>Muy Alta</v>
      </c>
      <c r="X78" s="54" t="str">
        <f t="shared" si="20"/>
        <v>III. CIBAO NORDESTE</v>
      </c>
      <c r="Y78" s="51" t="str">
        <f t="shared" si="20"/>
        <v>Degradación</v>
      </c>
      <c r="Z78" s="51" t="str">
        <f t="shared" si="20"/>
        <v>Incendios Mediana y Baja Intensidad</v>
      </c>
      <c r="AA78" s="100">
        <f t="shared" si="20"/>
        <v>0.27366666666666667</v>
      </c>
      <c r="AB78" s="100">
        <f t="shared" si="21"/>
        <v>0.5</v>
      </c>
      <c r="AC78" s="51" t="str">
        <f t="shared" si="21"/>
        <v>Media</v>
      </c>
    </row>
    <row r="79" spans="1:33" x14ac:dyDescent="0.2">
      <c r="A79" s="141" t="s">
        <v>913</v>
      </c>
      <c r="B79" s="141" t="s">
        <v>3</v>
      </c>
      <c r="C79" s="141" t="s">
        <v>39</v>
      </c>
      <c r="D79" s="142">
        <v>0.84433333333333349</v>
      </c>
      <c r="E79" s="141"/>
      <c r="G79" s="142">
        <f>+_xlfn.PERCENTRANK.INC($D$79:$D$85,D79,3)</f>
        <v>0.83299999999999996</v>
      </c>
      <c r="H79" s="141" t="str">
        <f t="shared" si="9"/>
        <v>Muy Alta</v>
      </c>
      <c r="O79" s="51" t="s">
        <v>913</v>
      </c>
      <c r="P79" s="51" t="s">
        <v>231</v>
      </c>
      <c r="Q79" s="110">
        <v>0.49533333333333335</v>
      </c>
      <c r="R79"/>
      <c r="S79" s="121">
        <f t="shared" si="19"/>
        <v>0.5</v>
      </c>
      <c r="T79" s="97" t="str">
        <f t="shared" si="5"/>
        <v>Media</v>
      </c>
      <c r="X79" s="54" t="str">
        <f t="shared" si="20"/>
        <v>III. CIBAO NORDESTE</v>
      </c>
      <c r="Y79" s="51" t="str">
        <f t="shared" si="20"/>
        <v>Degradación</v>
      </c>
      <c r="Z79" s="51" t="str">
        <f t="shared" si="20"/>
        <v>Otras Causas Misceláneas</v>
      </c>
      <c r="AA79" s="100">
        <f t="shared" si="20"/>
        <v>7.2999999999999995E-2</v>
      </c>
      <c r="AB79" s="100">
        <f t="shared" si="21"/>
        <v>0</v>
      </c>
      <c r="AC79" s="51" t="str">
        <f t="shared" si="21"/>
        <v>Muy Baja</v>
      </c>
    </row>
    <row r="80" spans="1:33" x14ac:dyDescent="0.2">
      <c r="A80" s="141" t="s">
        <v>913</v>
      </c>
      <c r="B80" s="141" t="s">
        <v>3</v>
      </c>
      <c r="C80" s="141" t="s">
        <v>5</v>
      </c>
      <c r="D80" s="142">
        <v>0.50675000000000003</v>
      </c>
      <c r="E80" s="141"/>
      <c r="G80" s="142">
        <f t="shared" ref="G80:G85" si="23">+_xlfn.PERCENTRANK.INC($D$79:$D$85,D80,3)</f>
        <v>0.5</v>
      </c>
      <c r="H80" s="141" t="str">
        <f t="shared" si="9"/>
        <v>Media</v>
      </c>
      <c r="O80" s="51" t="s">
        <v>913</v>
      </c>
      <c r="P80" s="51" t="s">
        <v>228</v>
      </c>
      <c r="Q80" s="110">
        <v>0.54574999999999996</v>
      </c>
      <c r="R80"/>
      <c r="S80" s="121">
        <f t="shared" si="19"/>
        <v>0.65</v>
      </c>
      <c r="T80" s="97" t="str">
        <f t="shared" ref="T80:T143" si="24">+IF(S80&lt;=$M$19,$K$19,IF(S80&lt;=$M$18,$K$18,IF(S80&lt;=$M$17,$K$17,IF(S80&lt;=$M$16,$K$16,$K$15))))</f>
        <v>Alta</v>
      </c>
      <c r="X80" s="54" t="str">
        <f t="shared" si="20"/>
        <v>III. CIBAO NORDESTE</v>
      </c>
      <c r="Y80" s="51" t="str">
        <f t="shared" si="20"/>
        <v>Degradación</v>
      </c>
      <c r="Z80" s="51" t="str">
        <f t="shared" si="20"/>
        <v>Pastoreo de ganado en bosques</v>
      </c>
      <c r="AA80" s="100">
        <f t="shared" si="20"/>
        <v>0.90466666666666662</v>
      </c>
      <c r="AB80" s="100">
        <f t="shared" si="21"/>
        <v>1</v>
      </c>
      <c r="AC80" s="51" t="str">
        <f t="shared" si="21"/>
        <v>Muy Alta</v>
      </c>
    </row>
    <row r="81" spans="1:29" x14ac:dyDescent="0.2">
      <c r="A81" s="141" t="s">
        <v>913</v>
      </c>
      <c r="B81" s="141" t="s">
        <v>3</v>
      </c>
      <c r="C81" s="141" t="s">
        <v>40</v>
      </c>
      <c r="D81" s="142">
        <v>0.91100000000000003</v>
      </c>
      <c r="E81" s="141"/>
      <c r="G81" s="142">
        <f t="shared" si="23"/>
        <v>1</v>
      </c>
      <c r="H81" s="141" t="str">
        <f t="shared" si="9"/>
        <v>Muy Alta</v>
      </c>
      <c r="O81" s="51" t="s">
        <v>913</v>
      </c>
      <c r="P81" s="51" t="s">
        <v>73</v>
      </c>
      <c r="Q81" s="110">
        <v>0.11899999999999999</v>
      </c>
      <c r="R81"/>
      <c r="S81" s="121">
        <f t="shared" si="19"/>
        <v>0.05</v>
      </c>
      <c r="T81" s="97" t="str">
        <f t="shared" si="24"/>
        <v>Muy Baja</v>
      </c>
      <c r="X81" s="54" t="str">
        <f t="shared" si="20"/>
        <v>III. CIBAO NORDESTE</v>
      </c>
      <c r="Y81" s="51" t="str">
        <f t="shared" si="20"/>
        <v>Degradación</v>
      </c>
      <c r="Z81" s="51" t="str">
        <f t="shared" si="20"/>
        <v>Planes de Manejo mal gestionados/mal ejecutados</v>
      </c>
      <c r="AA81" s="100">
        <f t="shared" si="20"/>
        <v>0.49533333333333335</v>
      </c>
      <c r="AB81" s="100">
        <f t="shared" si="21"/>
        <v>0.66600000000000004</v>
      </c>
      <c r="AC81" s="51" t="str">
        <f t="shared" si="21"/>
        <v>Alta</v>
      </c>
    </row>
    <row r="82" spans="1:29" x14ac:dyDescent="0.2">
      <c r="A82" s="141" t="s">
        <v>913</v>
      </c>
      <c r="B82" s="141" t="s">
        <v>3</v>
      </c>
      <c r="C82" s="141" t="s">
        <v>229</v>
      </c>
      <c r="D82" s="142">
        <v>0.14899999999999999</v>
      </c>
      <c r="E82" s="141"/>
      <c r="G82" s="142">
        <f t="shared" si="23"/>
        <v>0</v>
      </c>
      <c r="H82" s="141" t="str">
        <f t="shared" si="9"/>
        <v>Muy Baja</v>
      </c>
      <c r="O82" s="51" t="s">
        <v>913</v>
      </c>
      <c r="P82" s="51" t="s">
        <v>922</v>
      </c>
      <c r="Q82" s="110">
        <v>0.32600000000000001</v>
      </c>
      <c r="R82"/>
      <c r="S82" s="121">
        <f t="shared" si="19"/>
        <v>0.4</v>
      </c>
      <c r="T82" s="97" t="str">
        <f t="shared" si="24"/>
        <v>Baja</v>
      </c>
      <c r="X82" s="54" t="str">
        <f t="shared" si="20"/>
        <v>III. CIBAO NORDESTE</v>
      </c>
      <c r="Y82" s="51" t="str">
        <f t="shared" si="20"/>
        <v>Degradación</v>
      </c>
      <c r="Z82" s="51" t="str">
        <f t="shared" si="20"/>
        <v xml:space="preserve">Tala Ilegal de Bosque Natural </v>
      </c>
      <c r="AA82" s="100">
        <f t="shared" si="20"/>
        <v>0.08</v>
      </c>
      <c r="AB82" s="100">
        <f t="shared" si="21"/>
        <v>0.16600000000000001</v>
      </c>
      <c r="AC82" s="51" t="str">
        <f t="shared" si="21"/>
        <v>Muy Baja</v>
      </c>
    </row>
    <row r="83" spans="1:29" x14ac:dyDescent="0.2">
      <c r="A83" s="141" t="s">
        <v>913</v>
      </c>
      <c r="B83" s="141" t="s">
        <v>3</v>
      </c>
      <c r="C83" s="141" t="s">
        <v>7</v>
      </c>
      <c r="D83" s="142">
        <v>0.153</v>
      </c>
      <c r="E83" s="141"/>
      <c r="G83" s="142">
        <f t="shared" si="23"/>
        <v>0.16600000000000001</v>
      </c>
      <c r="H83" s="141" t="str">
        <f t="shared" si="9"/>
        <v>Muy Baja</v>
      </c>
      <c r="O83" s="51" t="s">
        <v>913</v>
      </c>
      <c r="P83" s="51" t="s">
        <v>925</v>
      </c>
      <c r="Q83" s="110">
        <v>0.16</v>
      </c>
      <c r="R83"/>
      <c r="S83" s="121">
        <f t="shared" si="19"/>
        <v>0.2</v>
      </c>
      <c r="T83" s="97" t="str">
        <f t="shared" si="24"/>
        <v>Muy Baja</v>
      </c>
      <c r="X83" s="54" t="str">
        <f t="shared" si="20"/>
        <v>IV. CIBAO NOROESTE</v>
      </c>
      <c r="Y83" s="51" t="str">
        <f t="shared" si="20"/>
        <v>Causas Indirectas</v>
      </c>
      <c r="Z83" s="51" t="str">
        <f t="shared" si="20"/>
        <v>Ausencia de Incentivos Forestales</v>
      </c>
      <c r="AA83" s="100">
        <f t="shared" si="20"/>
        <v>0.222</v>
      </c>
      <c r="AB83" s="100">
        <f t="shared" si="21"/>
        <v>0.4</v>
      </c>
      <c r="AC83" s="51" t="str">
        <f t="shared" si="21"/>
        <v>Baja</v>
      </c>
    </row>
    <row r="84" spans="1:29" x14ac:dyDescent="0.2">
      <c r="A84" s="141" t="s">
        <v>913</v>
      </c>
      <c r="B84" s="141" t="s">
        <v>3</v>
      </c>
      <c r="C84" s="141" t="s">
        <v>228</v>
      </c>
      <c r="D84" s="142">
        <v>0.70099999999999996</v>
      </c>
      <c r="E84" s="141"/>
      <c r="G84" s="142">
        <f t="shared" si="23"/>
        <v>0.66600000000000004</v>
      </c>
      <c r="H84" s="141" t="str">
        <f t="shared" si="9"/>
        <v>Alta</v>
      </c>
      <c r="O84" s="51" t="s">
        <v>913</v>
      </c>
      <c r="P84" s="51" t="s">
        <v>926</v>
      </c>
      <c r="Q84" s="110">
        <v>0.83499999999999996</v>
      </c>
      <c r="R84"/>
      <c r="S84" s="121">
        <f t="shared" si="19"/>
        <v>0.75</v>
      </c>
      <c r="T84" s="97" t="str">
        <f t="shared" si="24"/>
        <v>Alta</v>
      </c>
      <c r="X84" s="54" t="str">
        <f t="shared" si="20"/>
        <v>IV. CIBAO NOROESTE</v>
      </c>
      <c r="Y84" s="51" t="str">
        <f t="shared" si="20"/>
        <v>Causas Indirectas</v>
      </c>
      <c r="Z84" s="51" t="str">
        <f t="shared" si="20"/>
        <v>Crecimiento Poblacional</v>
      </c>
      <c r="AA84" s="100">
        <f t="shared" si="20"/>
        <v>0.19600000000000001</v>
      </c>
      <c r="AB84" s="100">
        <f t="shared" si="21"/>
        <v>0.2</v>
      </c>
      <c r="AC84" s="51" t="str">
        <f t="shared" si="21"/>
        <v>Muy Baja</v>
      </c>
    </row>
    <row r="85" spans="1:29" x14ac:dyDescent="0.2">
      <c r="A85" s="141" t="s">
        <v>913</v>
      </c>
      <c r="B85" s="141" t="s">
        <v>3</v>
      </c>
      <c r="C85" s="51" t="s">
        <v>922</v>
      </c>
      <c r="D85" s="178">
        <v>0.32600000000000001</v>
      </c>
      <c r="E85" s="141"/>
      <c r="G85" s="142">
        <f t="shared" si="23"/>
        <v>0.33300000000000002</v>
      </c>
      <c r="H85" s="141" t="str">
        <f t="shared" si="9"/>
        <v>Baja</v>
      </c>
      <c r="O85" s="51" t="s">
        <v>913</v>
      </c>
      <c r="P85" s="51" t="s">
        <v>951</v>
      </c>
      <c r="Q85" s="110">
        <v>0.73266666666666669</v>
      </c>
      <c r="R85"/>
      <c r="S85" s="121">
        <f t="shared" si="19"/>
        <v>0.7</v>
      </c>
      <c r="T85" s="97" t="str">
        <f t="shared" si="24"/>
        <v>Alta</v>
      </c>
      <c r="X85" s="54" t="str">
        <f t="shared" ref="X85:AA93" si="25">+A95</f>
        <v>IV. CIBAO NOROESTE</v>
      </c>
      <c r="Y85" s="51" t="str">
        <f t="shared" si="25"/>
        <v>Causas Indirectas</v>
      </c>
      <c r="Z85" s="51" t="str">
        <f t="shared" si="25"/>
        <v>Dinámica Migratoria</v>
      </c>
      <c r="AA85" s="100">
        <f t="shared" si="25"/>
        <v>0.40933333333333333</v>
      </c>
      <c r="AB85" s="100">
        <f t="shared" si="21"/>
        <v>0.6</v>
      </c>
      <c r="AC85" s="51" t="str">
        <f t="shared" si="21"/>
        <v>Media</v>
      </c>
    </row>
    <row r="86" spans="1:29" x14ac:dyDescent="0.2">
      <c r="A86" s="69" t="s">
        <v>913</v>
      </c>
      <c r="B86" s="69" t="s">
        <v>10</v>
      </c>
      <c r="C86" s="69" t="s">
        <v>173</v>
      </c>
      <c r="D86" s="145">
        <v>0.26</v>
      </c>
      <c r="E86" s="69"/>
      <c r="G86" s="145">
        <f>+_xlfn.PERCENTRANK.INC($D$86:$D$92,D86,3)</f>
        <v>0.33300000000000002</v>
      </c>
      <c r="H86" s="69" t="str">
        <f t="shared" si="9"/>
        <v>Baja</v>
      </c>
      <c r="O86" s="51" t="s">
        <v>913</v>
      </c>
      <c r="P86" s="51" t="s">
        <v>952</v>
      </c>
      <c r="Q86" s="110">
        <v>0.91899999999999993</v>
      </c>
      <c r="R86"/>
      <c r="S86" s="121">
        <f t="shared" si="19"/>
        <v>1</v>
      </c>
      <c r="T86" s="97" t="str">
        <f t="shared" si="24"/>
        <v>Muy Alta</v>
      </c>
      <c r="X86" s="54" t="str">
        <f t="shared" si="25"/>
        <v>IV. CIBAO NOROESTE</v>
      </c>
      <c r="Y86" s="51" t="str">
        <f t="shared" si="25"/>
        <v>Causas Indirectas</v>
      </c>
      <c r="Z86" s="51" t="str">
        <f t="shared" si="25"/>
        <v>Incumplimiento Legislación Vigente</v>
      </c>
      <c r="AA86" s="100">
        <f t="shared" si="25"/>
        <v>0.19600000000000001</v>
      </c>
      <c r="AB86" s="100">
        <f t="shared" ref="AB86:AC93" si="26">+G96</f>
        <v>0.2</v>
      </c>
      <c r="AC86" s="51" t="str">
        <f t="shared" si="26"/>
        <v>Muy Baja</v>
      </c>
    </row>
    <row r="87" spans="1:29" x14ac:dyDescent="0.2">
      <c r="A87" s="69" t="s">
        <v>913</v>
      </c>
      <c r="B87" s="69" t="s">
        <v>10</v>
      </c>
      <c r="C87" s="69" t="s">
        <v>42</v>
      </c>
      <c r="D87" s="145">
        <v>0.88700000000000001</v>
      </c>
      <c r="E87" s="69"/>
      <c r="G87" s="145">
        <f t="shared" ref="G87:G92" si="27">+_xlfn.PERCENTRANK.INC($D$86:$D$92,D87,3)</f>
        <v>0.83299999999999996</v>
      </c>
      <c r="H87" s="69" t="str">
        <f t="shared" si="9"/>
        <v>Muy Alta</v>
      </c>
      <c r="O87" s="51" t="s">
        <v>914</v>
      </c>
      <c r="P87" s="51" t="s">
        <v>39</v>
      </c>
      <c r="Q87" s="110">
        <v>0.63149999999999995</v>
      </c>
      <c r="R87"/>
      <c r="S87" s="120">
        <f>+_xlfn.PERCENTRANK.INC($Q$87:$Q$111,Q87,3)</f>
        <v>0.83299999999999996</v>
      </c>
      <c r="T87" s="99" t="str">
        <f t="shared" si="24"/>
        <v>Muy Alta</v>
      </c>
      <c r="X87" s="54" t="str">
        <f t="shared" si="25"/>
        <v>IV. CIBAO NOROESTE</v>
      </c>
      <c r="Y87" s="51" t="str">
        <f t="shared" si="25"/>
        <v>Causas Indirectas</v>
      </c>
      <c r="Z87" s="51" t="str">
        <f t="shared" si="25"/>
        <v>Informalidad Mercado Leña/Carbón</v>
      </c>
      <c r="AA87" s="100">
        <f t="shared" si="25"/>
        <v>0.46249999999999997</v>
      </c>
      <c r="AB87" s="100">
        <f t="shared" si="26"/>
        <v>0.8</v>
      </c>
      <c r="AC87" s="51" t="str">
        <f t="shared" si="26"/>
        <v>Alta</v>
      </c>
    </row>
    <row r="88" spans="1:29" x14ac:dyDescent="0.2">
      <c r="A88" s="69" t="s">
        <v>913</v>
      </c>
      <c r="B88" s="69" t="s">
        <v>10</v>
      </c>
      <c r="C88" s="69" t="s">
        <v>230</v>
      </c>
      <c r="D88" s="145">
        <v>0.27366666666666667</v>
      </c>
      <c r="E88" s="69"/>
      <c r="G88" s="145">
        <f t="shared" si="27"/>
        <v>0.5</v>
      </c>
      <c r="H88" s="69" t="str">
        <f t="shared" si="9"/>
        <v>Media</v>
      </c>
      <c r="O88" s="51" t="s">
        <v>914</v>
      </c>
      <c r="P88" s="51" t="s">
        <v>5</v>
      </c>
      <c r="Q88" s="110">
        <v>0.41960000000000008</v>
      </c>
      <c r="R88"/>
      <c r="S88" s="120">
        <f t="shared" ref="S88:S111" si="28">+_xlfn.PERCENTRANK.INC($Q$87:$Q$111,Q88,3)</f>
        <v>0.58299999999999996</v>
      </c>
      <c r="T88" s="99" t="str">
        <f t="shared" si="24"/>
        <v>Media</v>
      </c>
      <c r="X88" s="54" t="str">
        <f t="shared" si="25"/>
        <v>IV. CIBAO NOROESTE</v>
      </c>
      <c r="Y88" s="51" t="str">
        <f t="shared" si="25"/>
        <v>Causas Indirectas</v>
      </c>
      <c r="Z88" s="51" t="str">
        <f t="shared" si="25"/>
        <v>Insumos Energéticos (Biomasa)</v>
      </c>
      <c r="AA88" s="100">
        <f t="shared" si="25"/>
        <v>1.6E-2</v>
      </c>
      <c r="AB88" s="100">
        <f t="shared" si="26"/>
        <v>0</v>
      </c>
      <c r="AC88" s="51" t="str">
        <f t="shared" si="26"/>
        <v>Muy Baja</v>
      </c>
    </row>
    <row r="89" spans="1:29" x14ac:dyDescent="0.2">
      <c r="A89" s="69" t="s">
        <v>913</v>
      </c>
      <c r="B89" s="69" t="s">
        <v>10</v>
      </c>
      <c r="C89" s="69" t="s">
        <v>242</v>
      </c>
      <c r="D89" s="145">
        <v>7.2999999999999995E-2</v>
      </c>
      <c r="E89" s="69"/>
      <c r="G89" s="145">
        <f t="shared" si="27"/>
        <v>0</v>
      </c>
      <c r="H89" s="69" t="str">
        <f t="shared" si="9"/>
        <v>Muy Baja</v>
      </c>
      <c r="O89" s="51" t="s">
        <v>914</v>
      </c>
      <c r="P89" s="51" t="s">
        <v>227</v>
      </c>
      <c r="Q89" s="110">
        <v>0.222</v>
      </c>
      <c r="R89"/>
      <c r="S89" s="120">
        <f t="shared" si="28"/>
        <v>0.375</v>
      </c>
      <c r="T89" s="99" t="str">
        <f t="shared" si="24"/>
        <v>Baja</v>
      </c>
      <c r="X89" s="54" t="str">
        <f t="shared" si="25"/>
        <v>IV. CIBAO NOROESTE</v>
      </c>
      <c r="Y89" s="51" t="str">
        <f t="shared" si="25"/>
        <v>Causas Indirectas</v>
      </c>
      <c r="Z89" s="51" t="str">
        <f t="shared" si="25"/>
        <v>Pobreza -Desempleo</v>
      </c>
      <c r="AA89" s="100">
        <f t="shared" si="25"/>
        <v>0.28880000000000006</v>
      </c>
      <c r="AB89" s="100">
        <f t="shared" si="26"/>
        <v>0.5</v>
      </c>
      <c r="AC89" s="51" t="str">
        <f t="shared" si="26"/>
        <v>Media</v>
      </c>
    </row>
    <row r="90" spans="1:29" x14ac:dyDescent="0.2">
      <c r="A90" s="69" t="s">
        <v>913</v>
      </c>
      <c r="B90" s="69" t="s">
        <v>10</v>
      </c>
      <c r="C90" s="69" t="s">
        <v>12</v>
      </c>
      <c r="D90" s="145">
        <v>0.90466666666666662</v>
      </c>
      <c r="E90" s="69"/>
      <c r="G90" s="145">
        <f t="shared" si="27"/>
        <v>1</v>
      </c>
      <c r="H90" s="69" t="str">
        <f t="shared" si="9"/>
        <v>Muy Alta</v>
      </c>
      <c r="O90" s="51" t="s">
        <v>914</v>
      </c>
      <c r="P90" s="51" t="s">
        <v>67</v>
      </c>
      <c r="Q90" s="110">
        <v>0.19600000000000001</v>
      </c>
      <c r="R90"/>
      <c r="S90" s="120">
        <f t="shared" si="28"/>
        <v>0.25</v>
      </c>
      <c r="T90" s="99" t="str">
        <f t="shared" si="24"/>
        <v>Baja</v>
      </c>
      <c r="X90" s="54" t="str">
        <f t="shared" si="25"/>
        <v>IV. CIBAO NOROESTE</v>
      </c>
      <c r="Y90" s="51" t="str">
        <f t="shared" si="25"/>
        <v>Causas Indirectas</v>
      </c>
      <c r="Z90" s="51" t="str">
        <f t="shared" si="25"/>
        <v>Turismo: Expansión del área turística</v>
      </c>
      <c r="AA90" s="100">
        <f t="shared" si="25"/>
        <v>8.1499999999999989E-2</v>
      </c>
      <c r="AB90" s="100">
        <f t="shared" si="26"/>
        <v>0.1</v>
      </c>
      <c r="AC90" s="51" t="str">
        <f t="shared" si="26"/>
        <v>Muy Baja</v>
      </c>
    </row>
    <row r="91" spans="1:29" x14ac:dyDescent="0.2">
      <c r="A91" s="69" t="s">
        <v>913</v>
      </c>
      <c r="B91" s="69" t="s">
        <v>10</v>
      </c>
      <c r="C91" s="69" t="s">
        <v>231</v>
      </c>
      <c r="D91" s="145">
        <v>0.49533333333333335</v>
      </c>
      <c r="E91" s="69"/>
      <c r="G91" s="145">
        <f t="shared" si="27"/>
        <v>0.66600000000000004</v>
      </c>
      <c r="H91" s="69" t="str">
        <f t="shared" si="9"/>
        <v>Alta</v>
      </c>
      <c r="O91" s="51" t="s">
        <v>914</v>
      </c>
      <c r="P91" s="51" t="s">
        <v>173</v>
      </c>
      <c r="Q91" s="110">
        <v>0.13900000000000001</v>
      </c>
      <c r="R91"/>
      <c r="S91" s="120">
        <f t="shared" si="28"/>
        <v>0.20799999999999999</v>
      </c>
      <c r="T91" s="99" t="str">
        <f t="shared" si="24"/>
        <v>Baja</v>
      </c>
      <c r="X91" s="54" t="str">
        <f t="shared" si="25"/>
        <v>IV. CIBAO NOROESTE</v>
      </c>
      <c r="Y91" s="51" t="str">
        <f t="shared" si="25"/>
        <v>Causas Indirectas</v>
      </c>
      <c r="Z91" s="51" t="str">
        <f t="shared" si="25"/>
        <v>Débil Educación Ambiental</v>
      </c>
      <c r="AA91" s="100">
        <f t="shared" si="25"/>
        <v>0.45366666666666666</v>
      </c>
      <c r="AB91" s="100">
        <f t="shared" si="26"/>
        <v>0.7</v>
      </c>
      <c r="AC91" s="51" t="str">
        <f t="shared" si="26"/>
        <v>Alta</v>
      </c>
    </row>
    <row r="92" spans="1:29" x14ac:dyDescent="0.2">
      <c r="A92" s="69" t="s">
        <v>913</v>
      </c>
      <c r="B92" s="69" t="s">
        <v>10</v>
      </c>
      <c r="C92" s="69" t="s">
        <v>228</v>
      </c>
      <c r="D92" s="145">
        <v>0.08</v>
      </c>
      <c r="E92" s="69"/>
      <c r="G92" s="145">
        <f t="shared" si="27"/>
        <v>0.16600000000000001</v>
      </c>
      <c r="H92" s="69" t="str">
        <f t="shared" si="9"/>
        <v>Muy Baja</v>
      </c>
      <c r="O92" s="51" t="s">
        <v>914</v>
      </c>
      <c r="P92" s="51" t="s">
        <v>232</v>
      </c>
      <c r="Q92" s="110">
        <v>0.40933333333333333</v>
      </c>
      <c r="R92"/>
      <c r="S92" s="120">
        <f t="shared" si="28"/>
        <v>0.54100000000000004</v>
      </c>
      <c r="T92" s="99" t="str">
        <f t="shared" si="24"/>
        <v>Media</v>
      </c>
      <c r="X92" s="54" t="str">
        <f t="shared" si="25"/>
        <v>IV. CIBAO NOROESTE</v>
      </c>
      <c r="Y92" s="51" t="str">
        <f t="shared" si="25"/>
        <v>Causas Indirectas</v>
      </c>
      <c r="Z92" s="51" t="str">
        <f t="shared" si="25"/>
        <v>Debilidad en la Institucionalidad Forestal</v>
      </c>
      <c r="AA92" s="100">
        <f t="shared" si="25"/>
        <v>0.57325000000000004</v>
      </c>
      <c r="AB92" s="100">
        <f t="shared" si="26"/>
        <v>0.9</v>
      </c>
      <c r="AC92" s="51" t="str">
        <f t="shared" si="26"/>
        <v>Muy Alta</v>
      </c>
    </row>
    <row r="93" spans="1:29" x14ac:dyDescent="0.2">
      <c r="A93" s="87" t="s">
        <v>914</v>
      </c>
      <c r="B93" s="87" t="s">
        <v>15</v>
      </c>
      <c r="C93" s="87" t="s">
        <v>227</v>
      </c>
      <c r="D93" s="140">
        <v>0.222</v>
      </c>
      <c r="E93" s="87"/>
      <c r="G93" s="140">
        <f t="shared" ref="G93:G103" si="29">+_xlfn.PERCENTRANK.INC($D$93:$D$103,D93,3)</f>
        <v>0.4</v>
      </c>
      <c r="H93" s="87" t="str">
        <f t="shared" si="9"/>
        <v>Baja</v>
      </c>
      <c r="O93" s="51" t="s">
        <v>914</v>
      </c>
      <c r="P93" s="51" t="s">
        <v>42</v>
      </c>
      <c r="Q93" s="110">
        <v>0.82899999999999996</v>
      </c>
      <c r="R93"/>
      <c r="S93" s="120">
        <f t="shared" si="28"/>
        <v>0.91600000000000004</v>
      </c>
      <c r="T93" s="99" t="str">
        <f t="shared" si="24"/>
        <v>Muy Alta</v>
      </c>
      <c r="X93" s="54" t="str">
        <f t="shared" si="25"/>
        <v>IV. CIBAO NOROESTE</v>
      </c>
      <c r="Y93" s="51" t="str">
        <f t="shared" si="25"/>
        <v>Causas Indirectas</v>
      </c>
      <c r="Z93" s="51" t="str">
        <f t="shared" si="25"/>
        <v>Debilidad en las Políticas Públicas</v>
      </c>
      <c r="AA93" s="100">
        <f t="shared" si="25"/>
        <v>0.68400000000000005</v>
      </c>
      <c r="AB93" s="100">
        <f t="shared" si="26"/>
        <v>1</v>
      </c>
      <c r="AC93" s="51" t="str">
        <f t="shared" si="26"/>
        <v>Muy Alta</v>
      </c>
    </row>
    <row r="94" spans="1:29" x14ac:dyDescent="0.2">
      <c r="A94" s="87" t="s">
        <v>914</v>
      </c>
      <c r="B94" s="87" t="s">
        <v>15</v>
      </c>
      <c r="C94" s="87" t="s">
        <v>67</v>
      </c>
      <c r="D94" s="140">
        <v>0.19600000000000001</v>
      </c>
      <c r="E94" s="87"/>
      <c r="G94" s="140">
        <f t="shared" si="29"/>
        <v>0.2</v>
      </c>
      <c r="H94" s="87" t="str">
        <f t="shared" ref="H94:H157" si="30">+IF(G94&lt;=$M$19,$K$19,IF(G94&lt;=$M$18,$K$18,IF(G94&lt;=$M$17,$K$17,IF(G94&lt;=$M$16,$K$16,$K$15))))</f>
        <v>Muy Baja</v>
      </c>
      <c r="O94" s="51" t="s">
        <v>914</v>
      </c>
      <c r="P94" s="51" t="s">
        <v>40</v>
      </c>
      <c r="Q94" s="110">
        <v>0.83400000000000007</v>
      </c>
      <c r="R94"/>
      <c r="S94" s="120">
        <f t="shared" si="28"/>
        <v>0.95799999999999996</v>
      </c>
      <c r="T94" s="99" t="str">
        <f t="shared" si="24"/>
        <v>Muy Alta</v>
      </c>
      <c r="X94" s="54" t="str">
        <f t="shared" ref="X94:X112" si="31">+A104</f>
        <v>IV. CIBAO NOROESTE</v>
      </c>
      <c r="Y94" s="51" t="str">
        <f t="shared" ref="Y94:Y112" si="32">+B104</f>
        <v>Deforestación</v>
      </c>
      <c r="Z94" s="51" t="str">
        <f t="shared" ref="Z94:Z112" si="33">+C104</f>
        <v>Agricultura Comercial</v>
      </c>
      <c r="AA94" s="100">
        <f t="shared" ref="AA94:AA112" si="34">+D104</f>
        <v>0.63149999999999995</v>
      </c>
      <c r="AB94" s="100">
        <f t="shared" ref="AB94:AB112" si="35">+G104</f>
        <v>0.83299999999999996</v>
      </c>
      <c r="AC94" s="51" t="str">
        <f t="shared" ref="AC94:AC112" si="36">+H104</f>
        <v>Muy Alta</v>
      </c>
    </row>
    <row r="95" spans="1:29" x14ac:dyDescent="0.2">
      <c r="A95" s="87" t="s">
        <v>914</v>
      </c>
      <c r="B95" s="87" t="s">
        <v>15</v>
      </c>
      <c r="C95" s="87" t="s">
        <v>232</v>
      </c>
      <c r="D95" s="140">
        <v>0.40933333333333333</v>
      </c>
      <c r="E95" s="87"/>
      <c r="G95" s="140">
        <f t="shared" si="29"/>
        <v>0.6</v>
      </c>
      <c r="H95" s="87" t="str">
        <f t="shared" si="30"/>
        <v>Media</v>
      </c>
      <c r="O95" s="51" t="s">
        <v>914</v>
      </c>
      <c r="P95" s="51" t="s">
        <v>229</v>
      </c>
      <c r="Q95" s="110">
        <v>9.1333333333333336E-2</v>
      </c>
      <c r="R95"/>
      <c r="S95" s="120">
        <f t="shared" si="28"/>
        <v>0.16600000000000001</v>
      </c>
      <c r="T95" s="99" t="str">
        <f t="shared" si="24"/>
        <v>Muy Baja</v>
      </c>
      <c r="X95" s="54" t="str">
        <f t="shared" si="31"/>
        <v>IV. CIBAO NOROESTE</v>
      </c>
      <c r="Y95" s="51" t="str">
        <f t="shared" si="32"/>
        <v>Deforestación</v>
      </c>
      <c r="Z95" s="51" t="str">
        <f t="shared" si="33"/>
        <v>Agricultura migratoria/subsistencia</v>
      </c>
      <c r="AA95" s="100">
        <f t="shared" si="34"/>
        <v>0.41960000000000008</v>
      </c>
      <c r="AB95" s="100">
        <f t="shared" si="35"/>
        <v>0.5</v>
      </c>
      <c r="AC95" s="51" t="str">
        <f t="shared" si="36"/>
        <v>Media</v>
      </c>
    </row>
    <row r="96" spans="1:29" x14ac:dyDescent="0.2">
      <c r="A96" s="87" t="s">
        <v>914</v>
      </c>
      <c r="B96" s="87" t="s">
        <v>15</v>
      </c>
      <c r="C96" s="87" t="s">
        <v>236</v>
      </c>
      <c r="D96" s="140">
        <v>0.19600000000000001</v>
      </c>
      <c r="E96" s="87"/>
      <c r="G96" s="140">
        <f t="shared" si="29"/>
        <v>0.2</v>
      </c>
      <c r="H96" s="87" t="str">
        <f t="shared" si="30"/>
        <v>Muy Baja</v>
      </c>
      <c r="O96" s="51" t="s">
        <v>914</v>
      </c>
      <c r="P96" s="51" t="s">
        <v>230</v>
      </c>
      <c r="Q96" s="110">
        <v>0.28900000000000003</v>
      </c>
      <c r="R96"/>
      <c r="S96" s="120">
        <f t="shared" si="28"/>
        <v>0.5</v>
      </c>
      <c r="T96" s="99" t="str">
        <f t="shared" si="24"/>
        <v>Media</v>
      </c>
      <c r="X96" s="54" t="str">
        <f t="shared" si="31"/>
        <v>IV. CIBAO NOROESTE</v>
      </c>
      <c r="Y96" s="51" t="str">
        <f t="shared" si="32"/>
        <v>Deforestación</v>
      </c>
      <c r="Z96" s="51" t="str">
        <f t="shared" si="33"/>
        <v>Ganadería Comercial</v>
      </c>
      <c r="AA96" s="100">
        <f t="shared" si="34"/>
        <v>0.83400000000000007</v>
      </c>
      <c r="AB96" s="100">
        <f t="shared" si="35"/>
        <v>1</v>
      </c>
      <c r="AC96" s="51" t="str">
        <f t="shared" si="36"/>
        <v>Muy Alta</v>
      </c>
    </row>
    <row r="97" spans="1:29" x14ac:dyDescent="0.2">
      <c r="A97" s="87" t="s">
        <v>914</v>
      </c>
      <c r="B97" s="87" t="s">
        <v>15</v>
      </c>
      <c r="C97" s="87" t="s">
        <v>19</v>
      </c>
      <c r="D97" s="140">
        <v>0.46249999999999997</v>
      </c>
      <c r="E97" s="87"/>
      <c r="G97" s="140">
        <f t="shared" si="29"/>
        <v>0.8</v>
      </c>
      <c r="H97" s="87" t="str">
        <f t="shared" si="30"/>
        <v>Alta</v>
      </c>
      <c r="O97" s="51" t="s">
        <v>914</v>
      </c>
      <c r="P97" s="51" t="s">
        <v>236</v>
      </c>
      <c r="Q97" s="110">
        <v>0.19600000000000001</v>
      </c>
      <c r="R97"/>
      <c r="S97" s="120">
        <f t="shared" si="28"/>
        <v>0.25</v>
      </c>
      <c r="T97" s="99" t="str">
        <f t="shared" si="24"/>
        <v>Baja</v>
      </c>
      <c r="X97" s="54" t="str">
        <f t="shared" si="31"/>
        <v>IV. CIBAO NOROESTE</v>
      </c>
      <c r="Y97" s="51" t="str">
        <f t="shared" si="32"/>
        <v>Deforestación</v>
      </c>
      <c r="Z97" s="51" t="str">
        <f t="shared" si="33"/>
        <v>Incendios Alta Intensidad</v>
      </c>
      <c r="AA97" s="100">
        <f t="shared" si="34"/>
        <v>9.1333333333333336E-2</v>
      </c>
      <c r="AB97" s="100">
        <f t="shared" si="35"/>
        <v>0.16600000000000001</v>
      </c>
      <c r="AC97" s="51" t="str">
        <f t="shared" si="36"/>
        <v>Muy Baja</v>
      </c>
    </row>
    <row r="98" spans="1:29" x14ac:dyDescent="0.2">
      <c r="A98" s="87" t="s">
        <v>914</v>
      </c>
      <c r="B98" s="87" t="s">
        <v>15</v>
      </c>
      <c r="C98" s="87" t="s">
        <v>237</v>
      </c>
      <c r="D98" s="140">
        <v>1.6E-2</v>
      </c>
      <c r="E98" s="87"/>
      <c r="G98" s="140">
        <f t="shared" si="29"/>
        <v>0</v>
      </c>
      <c r="H98" s="87" t="str">
        <f t="shared" si="30"/>
        <v>Muy Baja</v>
      </c>
      <c r="O98" s="51" t="s">
        <v>914</v>
      </c>
      <c r="P98" s="51" t="s">
        <v>19</v>
      </c>
      <c r="Q98" s="110">
        <v>0.46249999999999997</v>
      </c>
      <c r="R98"/>
      <c r="S98" s="120">
        <f t="shared" si="28"/>
        <v>0.66600000000000004</v>
      </c>
      <c r="T98" s="99" t="str">
        <f t="shared" si="24"/>
        <v>Alta</v>
      </c>
      <c r="X98" s="54" t="str">
        <f t="shared" si="31"/>
        <v>IV. CIBAO NOROESTE</v>
      </c>
      <c r="Y98" s="51" t="str">
        <f t="shared" si="32"/>
        <v>Deforestación</v>
      </c>
      <c r="Z98" s="51" t="str">
        <f t="shared" si="33"/>
        <v>Infraestructura</v>
      </c>
      <c r="AA98" s="100">
        <f t="shared" si="34"/>
        <v>1.8333333333333333E-2</v>
      </c>
      <c r="AB98" s="100">
        <f t="shared" si="35"/>
        <v>0</v>
      </c>
      <c r="AC98" s="51" t="str">
        <f t="shared" si="36"/>
        <v>Muy Baja</v>
      </c>
    </row>
    <row r="99" spans="1:29" x14ac:dyDescent="0.2">
      <c r="A99" s="87" t="s">
        <v>914</v>
      </c>
      <c r="B99" s="87" t="s">
        <v>15</v>
      </c>
      <c r="C99" s="87" t="s">
        <v>238</v>
      </c>
      <c r="D99" s="140">
        <v>0.28880000000000006</v>
      </c>
      <c r="E99" s="87"/>
      <c r="G99" s="140">
        <f t="shared" si="29"/>
        <v>0.5</v>
      </c>
      <c r="H99" s="87" t="str">
        <f t="shared" si="30"/>
        <v>Media</v>
      </c>
      <c r="O99" s="51" t="s">
        <v>914</v>
      </c>
      <c r="P99" s="51" t="s">
        <v>7</v>
      </c>
      <c r="Q99" s="110">
        <v>1.8333333333333333E-2</v>
      </c>
      <c r="R99"/>
      <c r="S99" s="120">
        <f t="shared" si="28"/>
        <v>8.3000000000000004E-2</v>
      </c>
      <c r="T99" s="99" t="str">
        <f t="shared" si="24"/>
        <v>Muy Baja</v>
      </c>
      <c r="X99" s="54" t="str">
        <f t="shared" si="31"/>
        <v>IV. CIBAO NOROESTE</v>
      </c>
      <c r="Y99" s="51" t="str">
        <f t="shared" si="32"/>
        <v>Deforestación</v>
      </c>
      <c r="Z99" s="51" t="str">
        <f t="shared" si="33"/>
        <v xml:space="preserve">Tala Ilegal de Bosque Natural </v>
      </c>
      <c r="AA99" s="100">
        <f t="shared" si="34"/>
        <v>0.624</v>
      </c>
      <c r="AB99" s="100">
        <f t="shared" si="35"/>
        <v>0.66600000000000004</v>
      </c>
      <c r="AC99" s="51" t="str">
        <f t="shared" si="36"/>
        <v>Alta</v>
      </c>
    </row>
    <row r="100" spans="1:29" x14ac:dyDescent="0.2">
      <c r="A100" s="87" t="s">
        <v>914</v>
      </c>
      <c r="B100" s="87" t="s">
        <v>15</v>
      </c>
      <c r="C100" s="51" t="s">
        <v>925</v>
      </c>
      <c r="D100" s="178">
        <v>8.1499999999999989E-2</v>
      </c>
      <c r="E100" s="87"/>
      <c r="G100" s="140">
        <f t="shared" si="29"/>
        <v>0.1</v>
      </c>
      <c r="H100" s="87" t="str">
        <f t="shared" si="30"/>
        <v>Muy Baja</v>
      </c>
      <c r="O100" s="51" t="s">
        <v>914</v>
      </c>
      <c r="P100" s="51" t="s">
        <v>237</v>
      </c>
      <c r="Q100" s="110">
        <v>1.6E-2</v>
      </c>
      <c r="R100"/>
      <c r="S100" s="120">
        <f t="shared" si="28"/>
        <v>4.1000000000000002E-2</v>
      </c>
      <c r="T100" s="99" t="str">
        <f t="shared" si="24"/>
        <v>Muy Baja</v>
      </c>
      <c r="X100" s="54" t="str">
        <f t="shared" si="31"/>
        <v>IV. CIBAO NOROESTE</v>
      </c>
      <c r="Y100" s="51" t="str">
        <f t="shared" si="32"/>
        <v>Deforestación</v>
      </c>
      <c r="Z100" s="51" t="str">
        <f t="shared" si="33"/>
        <v>Minería a cielo abierto</v>
      </c>
      <c r="AA100" s="100">
        <f t="shared" si="34"/>
        <v>0.247</v>
      </c>
      <c r="AB100" s="100">
        <f t="shared" si="35"/>
        <v>0.33300000000000002</v>
      </c>
      <c r="AC100" s="51" t="str">
        <f t="shared" si="36"/>
        <v>Baja</v>
      </c>
    </row>
    <row r="101" spans="1:29" x14ac:dyDescent="0.2">
      <c r="A101" s="87" t="s">
        <v>914</v>
      </c>
      <c r="B101" s="87" t="s">
        <v>15</v>
      </c>
      <c r="C101" s="51" t="s">
        <v>926</v>
      </c>
      <c r="D101" s="178">
        <v>0.45366666666666666</v>
      </c>
      <c r="E101" s="87"/>
      <c r="G101" s="140">
        <f t="shared" si="29"/>
        <v>0.7</v>
      </c>
      <c r="H101" s="87" t="str">
        <f t="shared" si="30"/>
        <v>Alta</v>
      </c>
      <c r="O101" s="51" t="s">
        <v>914</v>
      </c>
      <c r="P101" s="51" t="s">
        <v>234</v>
      </c>
      <c r="Q101" s="110">
        <v>0.19600000000000001</v>
      </c>
      <c r="R101"/>
      <c r="S101" s="120">
        <f t="shared" si="28"/>
        <v>0.25</v>
      </c>
      <c r="T101" s="99" t="str">
        <f t="shared" si="24"/>
        <v>Baja</v>
      </c>
      <c r="X101" s="54" t="str">
        <f t="shared" si="31"/>
        <v>IV. CIBAO NOROESTE</v>
      </c>
      <c r="Y101" s="51" t="str">
        <f t="shared" si="32"/>
        <v>Degradación</v>
      </c>
      <c r="Z101" s="51" t="str">
        <f t="shared" si="33"/>
        <v>Desastres Naturales</v>
      </c>
      <c r="AA101" s="100">
        <f t="shared" si="34"/>
        <v>0.13900000000000001</v>
      </c>
      <c r="AB101" s="100">
        <f t="shared" si="35"/>
        <v>0.14199999999999999</v>
      </c>
      <c r="AC101" s="51" t="str">
        <f t="shared" si="36"/>
        <v>Muy Baja</v>
      </c>
    </row>
    <row r="102" spans="1:29" x14ac:dyDescent="0.2">
      <c r="A102" s="87" t="s">
        <v>914</v>
      </c>
      <c r="B102" s="87" t="s">
        <v>15</v>
      </c>
      <c r="C102" s="51" t="s">
        <v>951</v>
      </c>
      <c r="D102" s="178">
        <v>0.57325000000000004</v>
      </c>
      <c r="E102" s="87"/>
      <c r="G102" s="140">
        <f t="shared" si="29"/>
        <v>0.9</v>
      </c>
      <c r="H102" s="87" t="str">
        <f t="shared" si="30"/>
        <v>Muy Alta</v>
      </c>
      <c r="O102" s="51" t="s">
        <v>914</v>
      </c>
      <c r="P102" s="51" t="s">
        <v>12</v>
      </c>
      <c r="Q102" s="110">
        <v>0.93424999999999991</v>
      </c>
      <c r="R102"/>
      <c r="S102" s="120">
        <f t="shared" si="28"/>
        <v>1</v>
      </c>
      <c r="T102" s="99" t="str">
        <f t="shared" si="24"/>
        <v>Muy Alta</v>
      </c>
      <c r="X102" s="54" t="str">
        <f t="shared" si="31"/>
        <v>IV. CIBAO NOROESTE</v>
      </c>
      <c r="Y102" s="51" t="str">
        <f t="shared" si="32"/>
        <v>Degradación</v>
      </c>
      <c r="Z102" s="51" t="str">
        <f t="shared" si="33"/>
        <v>Extracción de Madera Leña/Carbón</v>
      </c>
      <c r="AA102" s="100">
        <f t="shared" si="34"/>
        <v>0.82899999999999996</v>
      </c>
      <c r="AB102" s="100">
        <f t="shared" si="35"/>
        <v>0.85699999999999998</v>
      </c>
      <c r="AC102" s="51" t="str">
        <f t="shared" si="36"/>
        <v>Muy Alta</v>
      </c>
    </row>
    <row r="103" spans="1:29" x14ac:dyDescent="0.2">
      <c r="A103" s="87" t="s">
        <v>914</v>
      </c>
      <c r="B103" s="87" t="s">
        <v>15</v>
      </c>
      <c r="C103" s="51" t="s">
        <v>952</v>
      </c>
      <c r="D103" s="178">
        <v>0.68400000000000005</v>
      </c>
      <c r="E103" s="87"/>
      <c r="G103" s="140">
        <f t="shared" si="29"/>
        <v>1</v>
      </c>
      <c r="H103" s="87" t="str">
        <f t="shared" si="30"/>
        <v>Muy Alta</v>
      </c>
      <c r="O103" s="51" t="s">
        <v>914</v>
      </c>
      <c r="P103" s="51" t="s">
        <v>233</v>
      </c>
      <c r="Q103" s="110">
        <v>8.0000000000000002E-3</v>
      </c>
      <c r="R103"/>
      <c r="S103" s="120">
        <f t="shared" si="28"/>
        <v>0</v>
      </c>
      <c r="T103" s="99" t="str">
        <f t="shared" si="24"/>
        <v>Muy Baja</v>
      </c>
      <c r="X103" s="54" t="str">
        <f t="shared" si="31"/>
        <v>IV. CIBAO NOROESTE</v>
      </c>
      <c r="Y103" s="51" t="str">
        <f t="shared" si="32"/>
        <v>Degradación</v>
      </c>
      <c r="Z103" s="51" t="str">
        <f t="shared" si="33"/>
        <v>Incendios Mediana y Baja Intensidad</v>
      </c>
      <c r="AA103" s="100">
        <f t="shared" si="34"/>
        <v>0.28900000000000003</v>
      </c>
      <c r="AB103" s="100">
        <f t="shared" si="35"/>
        <v>0.57099999999999995</v>
      </c>
      <c r="AC103" s="51" t="str">
        <f t="shared" si="36"/>
        <v>Media</v>
      </c>
    </row>
    <row r="104" spans="1:29" x14ac:dyDescent="0.2">
      <c r="A104" s="70" t="s">
        <v>914</v>
      </c>
      <c r="B104" s="70" t="s">
        <v>3</v>
      </c>
      <c r="C104" s="70" t="s">
        <v>39</v>
      </c>
      <c r="D104" s="146">
        <v>0.63149999999999995</v>
      </c>
      <c r="E104" s="70"/>
      <c r="G104" s="146">
        <f t="shared" ref="G104:G110" si="37">+_xlfn.PERCENTRANK.INC($D$104:$D$110,D104,3)</f>
        <v>0.83299999999999996</v>
      </c>
      <c r="H104" s="70" t="str">
        <f t="shared" si="30"/>
        <v>Muy Alta</v>
      </c>
      <c r="O104" s="51" t="s">
        <v>914</v>
      </c>
      <c r="P104" s="51" t="s">
        <v>231</v>
      </c>
      <c r="Q104" s="110">
        <v>0.61199999999999999</v>
      </c>
      <c r="R104"/>
      <c r="S104" s="120">
        <f t="shared" si="28"/>
        <v>0.79100000000000004</v>
      </c>
      <c r="T104" s="99" t="str">
        <f t="shared" si="24"/>
        <v>Alta</v>
      </c>
      <c r="X104" s="54" t="str">
        <f t="shared" si="31"/>
        <v>IV. CIBAO NOROESTE</v>
      </c>
      <c r="Y104" s="51" t="str">
        <f t="shared" si="32"/>
        <v>Degradación</v>
      </c>
      <c r="Z104" s="51" t="str">
        <f t="shared" si="33"/>
        <v>Introducción Especies Exóticas/Invasoras</v>
      </c>
      <c r="AA104" s="100">
        <f t="shared" si="34"/>
        <v>0.19600000000000001</v>
      </c>
      <c r="AB104" s="100">
        <f t="shared" si="35"/>
        <v>0.42799999999999999</v>
      </c>
      <c r="AC104" s="51" t="str">
        <f t="shared" si="36"/>
        <v>Media</v>
      </c>
    </row>
    <row r="105" spans="1:29" x14ac:dyDescent="0.2">
      <c r="A105" s="70" t="s">
        <v>914</v>
      </c>
      <c r="B105" s="70" t="s">
        <v>3</v>
      </c>
      <c r="C105" s="70" t="s">
        <v>5</v>
      </c>
      <c r="D105" s="146">
        <v>0.41960000000000008</v>
      </c>
      <c r="E105" s="70"/>
      <c r="G105" s="146">
        <f t="shared" si="37"/>
        <v>0.5</v>
      </c>
      <c r="H105" s="70" t="str">
        <f t="shared" si="30"/>
        <v>Media</v>
      </c>
      <c r="O105" s="51" t="s">
        <v>914</v>
      </c>
      <c r="P105" s="51" t="s">
        <v>238</v>
      </c>
      <c r="Q105" s="110">
        <v>0.28880000000000006</v>
      </c>
      <c r="R105"/>
      <c r="S105" s="120">
        <f t="shared" si="28"/>
        <v>0.45800000000000002</v>
      </c>
      <c r="T105" s="99" t="str">
        <f t="shared" si="24"/>
        <v>Media</v>
      </c>
      <c r="X105" s="54" t="str">
        <f t="shared" si="31"/>
        <v>IV. CIBAO NOROESTE</v>
      </c>
      <c r="Y105" s="51" t="str">
        <f t="shared" si="32"/>
        <v>Degradación</v>
      </c>
      <c r="Z105" s="51" t="str">
        <f t="shared" si="33"/>
        <v>Pastoreo de ganado en bosques</v>
      </c>
      <c r="AA105" s="100">
        <f t="shared" si="34"/>
        <v>0.93424999999999991</v>
      </c>
      <c r="AB105" s="100">
        <f t="shared" si="35"/>
        <v>1</v>
      </c>
      <c r="AC105" s="51" t="str">
        <f t="shared" si="36"/>
        <v>Muy Alta</v>
      </c>
    </row>
    <row r="106" spans="1:29" x14ac:dyDescent="0.2">
      <c r="A106" s="70" t="s">
        <v>914</v>
      </c>
      <c r="B106" s="70" t="s">
        <v>3</v>
      </c>
      <c r="C106" s="70" t="s">
        <v>40</v>
      </c>
      <c r="D106" s="146">
        <v>0.83400000000000007</v>
      </c>
      <c r="E106" s="70"/>
      <c r="G106" s="146">
        <f t="shared" si="37"/>
        <v>1</v>
      </c>
      <c r="H106" s="70" t="str">
        <f t="shared" si="30"/>
        <v>Muy Alta</v>
      </c>
      <c r="O106" s="51" t="s">
        <v>914</v>
      </c>
      <c r="P106" s="51" t="s">
        <v>228</v>
      </c>
      <c r="Q106" s="110">
        <v>0.52960000000000007</v>
      </c>
      <c r="R106"/>
      <c r="S106" s="120">
        <f t="shared" si="28"/>
        <v>0.70799999999999996</v>
      </c>
      <c r="T106" s="99" t="str">
        <f t="shared" si="24"/>
        <v>Alta</v>
      </c>
      <c r="X106" s="54" t="str">
        <f t="shared" si="31"/>
        <v>IV. CIBAO NOROESTE</v>
      </c>
      <c r="Y106" s="51" t="str">
        <f t="shared" si="32"/>
        <v>Degradación</v>
      </c>
      <c r="Z106" s="51" t="str">
        <f t="shared" si="33"/>
        <v>Plagas y Enfermedades Forestales</v>
      </c>
      <c r="AA106" s="100">
        <f t="shared" si="34"/>
        <v>8.0000000000000002E-3</v>
      </c>
      <c r="AB106" s="100">
        <f t="shared" si="35"/>
        <v>0</v>
      </c>
      <c r="AC106" s="51" t="str">
        <f t="shared" si="36"/>
        <v>Muy Baja</v>
      </c>
    </row>
    <row r="107" spans="1:29" x14ac:dyDescent="0.2">
      <c r="A107" s="70" t="s">
        <v>914</v>
      </c>
      <c r="B107" s="70" t="s">
        <v>3</v>
      </c>
      <c r="C107" s="70" t="s">
        <v>229</v>
      </c>
      <c r="D107" s="146">
        <v>9.1333333333333336E-2</v>
      </c>
      <c r="E107" s="70"/>
      <c r="G107" s="146">
        <f t="shared" si="37"/>
        <v>0.16600000000000001</v>
      </c>
      <c r="H107" s="70" t="str">
        <f t="shared" si="30"/>
        <v>Muy Baja</v>
      </c>
      <c r="O107" s="51" t="s">
        <v>914</v>
      </c>
      <c r="P107" s="51" t="s">
        <v>922</v>
      </c>
      <c r="Q107" s="110">
        <v>0.247</v>
      </c>
      <c r="R107"/>
      <c r="S107" s="120">
        <f t="shared" si="28"/>
        <v>0.41599999999999998</v>
      </c>
      <c r="T107" s="99" t="str">
        <f t="shared" si="24"/>
        <v>Media</v>
      </c>
      <c r="X107" s="54" t="str">
        <f t="shared" si="31"/>
        <v>IV. CIBAO NOROESTE</v>
      </c>
      <c r="Y107" s="51" t="str">
        <f t="shared" si="32"/>
        <v>Degradación</v>
      </c>
      <c r="Z107" s="51" t="str">
        <f t="shared" si="33"/>
        <v>Planes de Manejo mal gestionados/mal ejecutados</v>
      </c>
      <c r="AA107" s="100">
        <f t="shared" si="34"/>
        <v>0.61199999999999999</v>
      </c>
      <c r="AB107" s="100">
        <f t="shared" si="35"/>
        <v>0.71399999999999997</v>
      </c>
      <c r="AC107" s="51" t="str">
        <f t="shared" si="36"/>
        <v>Alta</v>
      </c>
    </row>
    <row r="108" spans="1:29" x14ac:dyDescent="0.2">
      <c r="A108" s="70" t="s">
        <v>914</v>
      </c>
      <c r="B108" s="70" t="s">
        <v>3</v>
      </c>
      <c r="C108" s="70" t="s">
        <v>7</v>
      </c>
      <c r="D108" s="146">
        <v>1.8333333333333333E-2</v>
      </c>
      <c r="E108" s="70"/>
      <c r="G108" s="146">
        <f t="shared" si="37"/>
        <v>0</v>
      </c>
      <c r="H108" s="70" t="str">
        <f t="shared" si="30"/>
        <v>Muy Baja</v>
      </c>
      <c r="O108" s="51" t="s">
        <v>914</v>
      </c>
      <c r="P108" s="51" t="s">
        <v>925</v>
      </c>
      <c r="Q108" s="110">
        <v>8.1499999999999989E-2</v>
      </c>
      <c r="R108"/>
      <c r="S108" s="120">
        <f t="shared" si="28"/>
        <v>0.125</v>
      </c>
      <c r="T108" s="99" t="str">
        <f t="shared" si="24"/>
        <v>Muy Baja</v>
      </c>
      <c r="X108" s="54" t="str">
        <f t="shared" si="31"/>
        <v>IV. CIBAO NOROESTE</v>
      </c>
      <c r="Y108" s="51" t="str">
        <f t="shared" si="32"/>
        <v>Degradación</v>
      </c>
      <c r="Z108" s="51" t="str">
        <f t="shared" si="33"/>
        <v xml:space="preserve">Tala Ilegal de Bosque Natural </v>
      </c>
      <c r="AA108" s="100">
        <f t="shared" si="34"/>
        <v>0.152</v>
      </c>
      <c r="AB108" s="100">
        <f t="shared" si="35"/>
        <v>0.28499999999999998</v>
      </c>
      <c r="AC108" s="51" t="str">
        <f t="shared" si="36"/>
        <v>Baja</v>
      </c>
    </row>
    <row r="109" spans="1:29" x14ac:dyDescent="0.2">
      <c r="A109" s="70" t="s">
        <v>914</v>
      </c>
      <c r="B109" s="70" t="s">
        <v>3</v>
      </c>
      <c r="C109" s="70" t="s">
        <v>228</v>
      </c>
      <c r="D109" s="146">
        <v>0.624</v>
      </c>
      <c r="E109" s="70"/>
      <c r="G109" s="146">
        <f t="shared" si="37"/>
        <v>0.66600000000000004</v>
      </c>
      <c r="H109" s="70" t="str">
        <f t="shared" si="30"/>
        <v>Alta</v>
      </c>
      <c r="O109" s="51" t="s">
        <v>914</v>
      </c>
      <c r="P109" s="51" t="s">
        <v>926</v>
      </c>
      <c r="Q109" s="110">
        <v>0.45366666666666666</v>
      </c>
      <c r="R109"/>
      <c r="S109" s="120">
        <f t="shared" si="28"/>
        <v>0.625</v>
      </c>
      <c r="T109" s="99" t="str">
        <f t="shared" si="24"/>
        <v>Alta</v>
      </c>
      <c r="X109" s="54" t="str">
        <f t="shared" si="31"/>
        <v>IX. HIGUAMO</v>
      </c>
      <c r="Y109" s="51" t="str">
        <f t="shared" si="32"/>
        <v>Causas Indirectas</v>
      </c>
      <c r="Z109" s="51" t="str">
        <f t="shared" si="33"/>
        <v>Desastres Naturales</v>
      </c>
      <c r="AA109" s="100">
        <f t="shared" si="34"/>
        <v>0.20799999999999999</v>
      </c>
      <c r="AB109" s="100">
        <f t="shared" si="35"/>
        <v>0.33300000000000002</v>
      </c>
      <c r="AC109" s="51" t="str">
        <f t="shared" si="36"/>
        <v>Baja</v>
      </c>
    </row>
    <row r="110" spans="1:29" x14ac:dyDescent="0.2">
      <c r="A110" s="70" t="s">
        <v>914</v>
      </c>
      <c r="B110" s="70" t="s">
        <v>3</v>
      </c>
      <c r="C110" s="51" t="s">
        <v>922</v>
      </c>
      <c r="D110" s="178">
        <v>0.247</v>
      </c>
      <c r="E110" s="70"/>
      <c r="G110" s="146">
        <f t="shared" si="37"/>
        <v>0.33300000000000002</v>
      </c>
      <c r="H110" s="70" t="str">
        <f t="shared" si="30"/>
        <v>Baja</v>
      </c>
      <c r="O110" s="51" t="s">
        <v>914</v>
      </c>
      <c r="P110" s="51" t="s">
        <v>951</v>
      </c>
      <c r="Q110" s="110">
        <v>0.57325000000000004</v>
      </c>
      <c r="R110"/>
      <c r="S110" s="120">
        <f t="shared" si="28"/>
        <v>0.75</v>
      </c>
      <c r="T110" s="99" t="str">
        <f t="shared" si="24"/>
        <v>Alta</v>
      </c>
      <c r="X110" s="54" t="str">
        <f t="shared" si="31"/>
        <v>IX. HIGUAMO</v>
      </c>
      <c r="Y110" s="51" t="str">
        <f t="shared" si="32"/>
        <v>Causas Indirectas</v>
      </c>
      <c r="Z110" s="51" t="str">
        <f t="shared" si="33"/>
        <v>Dinámica Migratoria</v>
      </c>
      <c r="AA110" s="100">
        <f t="shared" si="34"/>
        <v>0.50350000000000006</v>
      </c>
      <c r="AB110" s="100">
        <f t="shared" si="35"/>
        <v>0.55500000000000005</v>
      </c>
      <c r="AC110" s="51" t="str">
        <f t="shared" si="36"/>
        <v>Media</v>
      </c>
    </row>
    <row r="111" spans="1:29" x14ac:dyDescent="0.2">
      <c r="A111" s="147" t="s">
        <v>914</v>
      </c>
      <c r="B111" s="147" t="s">
        <v>10</v>
      </c>
      <c r="C111" s="147" t="s">
        <v>173</v>
      </c>
      <c r="D111" s="148">
        <v>0.13900000000000001</v>
      </c>
      <c r="E111" s="147"/>
      <c r="G111" s="148">
        <f t="shared" ref="G111:G118" si="38">+_xlfn.PERCENTRANK.INC($D$111:$D$118,D111,3)</f>
        <v>0.14199999999999999</v>
      </c>
      <c r="H111" s="147" t="str">
        <f t="shared" si="30"/>
        <v>Muy Baja</v>
      </c>
      <c r="O111" s="51" t="s">
        <v>914</v>
      </c>
      <c r="P111" s="51" t="s">
        <v>952</v>
      </c>
      <c r="Q111" s="110">
        <v>0.68400000000000005</v>
      </c>
      <c r="R111"/>
      <c r="S111" s="120">
        <f t="shared" si="28"/>
        <v>0.875</v>
      </c>
      <c r="T111" s="99" t="str">
        <f t="shared" si="24"/>
        <v>Muy Alta</v>
      </c>
      <c r="X111" s="54" t="str">
        <f t="shared" si="31"/>
        <v>IX. HIGUAMO</v>
      </c>
      <c r="Y111" s="51" t="str">
        <f t="shared" si="32"/>
        <v>Causas Indirectas</v>
      </c>
      <c r="Z111" s="51" t="str">
        <f t="shared" si="33"/>
        <v>Informalidad Mercado Leña/Carbón</v>
      </c>
      <c r="AA111" s="100">
        <f t="shared" si="34"/>
        <v>0.53366666666666662</v>
      </c>
      <c r="AB111" s="100">
        <f t="shared" si="35"/>
        <v>0.66600000000000004</v>
      </c>
      <c r="AC111" s="51" t="str">
        <f t="shared" si="36"/>
        <v>Alta</v>
      </c>
    </row>
    <row r="112" spans="1:29" x14ac:dyDescent="0.2">
      <c r="A112" s="147" t="s">
        <v>914</v>
      </c>
      <c r="B112" s="147" t="s">
        <v>10</v>
      </c>
      <c r="C112" s="147" t="s">
        <v>42</v>
      </c>
      <c r="D112" s="148">
        <v>0.82899999999999996</v>
      </c>
      <c r="E112" s="147"/>
      <c r="G112" s="148">
        <f t="shared" si="38"/>
        <v>0.85699999999999998</v>
      </c>
      <c r="H112" s="147" t="str">
        <f t="shared" si="30"/>
        <v>Muy Alta</v>
      </c>
      <c r="O112" s="51" t="s">
        <v>915</v>
      </c>
      <c r="P112" s="51" t="s">
        <v>39</v>
      </c>
      <c r="Q112" s="110">
        <v>0.7363333333333334</v>
      </c>
      <c r="R112"/>
      <c r="S112" s="122">
        <f>+_xlfn.PERCENTRANK.INC($Q$112:$Q$134,Q112,3)</f>
        <v>0.81799999999999995</v>
      </c>
      <c r="T112" s="98" t="str">
        <f t="shared" si="24"/>
        <v>Muy Alta</v>
      </c>
      <c r="X112" s="54" t="str">
        <f t="shared" si="31"/>
        <v>IX. HIGUAMO</v>
      </c>
      <c r="Y112" s="51" t="str">
        <f t="shared" si="32"/>
        <v>Causas Indirectas</v>
      </c>
      <c r="Z112" s="51" t="str">
        <f t="shared" si="33"/>
        <v>Insumos Energéticos (Biomasa)</v>
      </c>
      <c r="AA112" s="100">
        <f t="shared" si="34"/>
        <v>0.13900000000000001</v>
      </c>
      <c r="AB112" s="100">
        <f t="shared" si="35"/>
        <v>0.111</v>
      </c>
      <c r="AC112" s="51" t="str">
        <f t="shared" si="36"/>
        <v>Muy Baja</v>
      </c>
    </row>
    <row r="113" spans="1:29" x14ac:dyDescent="0.2">
      <c r="A113" s="147" t="s">
        <v>914</v>
      </c>
      <c r="B113" s="147" t="s">
        <v>10</v>
      </c>
      <c r="C113" s="147" t="s">
        <v>230</v>
      </c>
      <c r="D113" s="148">
        <v>0.28900000000000003</v>
      </c>
      <c r="E113" s="147"/>
      <c r="G113" s="148">
        <f t="shared" si="38"/>
        <v>0.57099999999999995</v>
      </c>
      <c r="H113" s="147" t="str">
        <f t="shared" si="30"/>
        <v>Media</v>
      </c>
      <c r="O113" s="51" t="s">
        <v>915</v>
      </c>
      <c r="P113" s="51" t="s">
        <v>5</v>
      </c>
      <c r="Q113" s="110">
        <v>0.44733333333333336</v>
      </c>
      <c r="R113"/>
      <c r="S113" s="122">
        <f t="shared" ref="S113:S134" si="39">+_xlfn.PERCENTRANK.INC($Q$112:$Q$134,Q113,3)</f>
        <v>0.5</v>
      </c>
      <c r="T113" s="98" t="str">
        <f t="shared" si="24"/>
        <v>Media</v>
      </c>
      <c r="X113" s="54" t="str">
        <f t="shared" ref="X113:X126" si="40">+A123</f>
        <v>IX. HIGUAMO</v>
      </c>
      <c r="Y113" s="51" t="str">
        <f t="shared" ref="Y113:Y126" si="41">+B123</f>
        <v>Causas Indirectas</v>
      </c>
      <c r="Z113" s="51" t="str">
        <f t="shared" ref="Z113:Z126" si="42">+C123</f>
        <v>Otras Causas Misceláneas</v>
      </c>
      <c r="AA113" s="100">
        <f t="shared" ref="AA113:AA126" si="43">+D123</f>
        <v>4.2000000000000003E-2</v>
      </c>
      <c r="AB113" s="100">
        <f t="shared" ref="AB113:AB126" si="44">+G123</f>
        <v>0</v>
      </c>
      <c r="AC113" s="51" t="str">
        <f t="shared" ref="AC113:AC126" si="45">+H123</f>
        <v>Muy Baja</v>
      </c>
    </row>
    <row r="114" spans="1:29" x14ac:dyDescent="0.2">
      <c r="A114" s="147" t="s">
        <v>914</v>
      </c>
      <c r="B114" s="147" t="s">
        <v>10</v>
      </c>
      <c r="C114" s="147" t="s">
        <v>234</v>
      </c>
      <c r="D114" s="148">
        <v>0.19600000000000001</v>
      </c>
      <c r="E114" s="147"/>
      <c r="G114" s="148">
        <f t="shared" si="38"/>
        <v>0.42799999999999999</v>
      </c>
      <c r="H114" s="147" t="str">
        <f t="shared" si="30"/>
        <v>Media</v>
      </c>
      <c r="O114" s="51" t="s">
        <v>915</v>
      </c>
      <c r="P114" s="51" t="s">
        <v>173</v>
      </c>
      <c r="Q114" s="110">
        <v>0.20799999999999999</v>
      </c>
      <c r="R114"/>
      <c r="S114" s="122">
        <f t="shared" si="39"/>
        <v>0.22700000000000001</v>
      </c>
      <c r="T114" s="98" t="str">
        <f t="shared" si="24"/>
        <v>Baja</v>
      </c>
      <c r="X114" s="54" t="str">
        <f t="shared" si="40"/>
        <v>IX. HIGUAMO</v>
      </c>
      <c r="Y114" s="51" t="str">
        <f t="shared" si="41"/>
        <v>Causas Indirectas</v>
      </c>
      <c r="Z114" s="51" t="str">
        <f t="shared" si="42"/>
        <v>Pobreza -Desempleo</v>
      </c>
      <c r="AA114" s="100">
        <f t="shared" si="43"/>
        <v>0.32750000000000001</v>
      </c>
      <c r="AB114" s="100">
        <f t="shared" si="44"/>
        <v>0.44400000000000001</v>
      </c>
      <c r="AC114" s="51" t="str">
        <f t="shared" si="45"/>
        <v>Media</v>
      </c>
    </row>
    <row r="115" spans="1:29" x14ac:dyDescent="0.2">
      <c r="A115" s="147" t="s">
        <v>914</v>
      </c>
      <c r="B115" s="147" t="s">
        <v>10</v>
      </c>
      <c r="C115" s="147" t="s">
        <v>12</v>
      </c>
      <c r="D115" s="148">
        <v>0.93424999999999991</v>
      </c>
      <c r="E115" s="147"/>
      <c r="G115" s="148">
        <f t="shared" si="38"/>
        <v>1</v>
      </c>
      <c r="H115" s="147" t="str">
        <f t="shared" si="30"/>
        <v>Muy Alta</v>
      </c>
      <c r="O115" s="51" t="s">
        <v>915</v>
      </c>
      <c r="P115" s="51" t="s">
        <v>232</v>
      </c>
      <c r="Q115" s="110">
        <v>0.50350000000000006</v>
      </c>
      <c r="R115"/>
      <c r="S115" s="122">
        <f t="shared" si="39"/>
        <v>0.54500000000000004</v>
      </c>
      <c r="T115" s="98" t="str">
        <f t="shared" si="24"/>
        <v>Media</v>
      </c>
      <c r="X115" s="54" t="str">
        <f t="shared" si="40"/>
        <v>IX. HIGUAMO</v>
      </c>
      <c r="Y115" s="51" t="str">
        <f t="shared" si="41"/>
        <v>Causas Indirectas</v>
      </c>
      <c r="Z115" s="51" t="str">
        <f t="shared" si="42"/>
        <v>Turismo: Expansión del área turística</v>
      </c>
      <c r="AA115" s="100">
        <f t="shared" si="43"/>
        <v>0.1842</v>
      </c>
      <c r="AB115" s="100">
        <f t="shared" si="44"/>
        <v>0.222</v>
      </c>
      <c r="AC115" s="51" t="str">
        <f t="shared" si="45"/>
        <v>Baja</v>
      </c>
    </row>
    <row r="116" spans="1:29" x14ac:dyDescent="0.2">
      <c r="A116" s="147" t="s">
        <v>914</v>
      </c>
      <c r="B116" s="147" t="s">
        <v>10</v>
      </c>
      <c r="C116" s="147" t="s">
        <v>233</v>
      </c>
      <c r="D116" s="148">
        <v>8.0000000000000002E-3</v>
      </c>
      <c r="E116" s="147"/>
      <c r="G116" s="148">
        <f t="shared" si="38"/>
        <v>0</v>
      </c>
      <c r="H116" s="147" t="str">
        <f t="shared" si="30"/>
        <v>Muy Baja</v>
      </c>
      <c r="O116" s="51" t="s">
        <v>915</v>
      </c>
      <c r="P116" s="51" t="s">
        <v>42</v>
      </c>
      <c r="Q116" s="110">
        <v>0.91199999999999992</v>
      </c>
      <c r="R116"/>
      <c r="S116" s="122">
        <f t="shared" si="39"/>
        <v>0.95399999999999996</v>
      </c>
      <c r="T116" s="98" t="str">
        <f t="shared" si="24"/>
        <v>Muy Alta</v>
      </c>
      <c r="X116" s="54" t="str">
        <f t="shared" si="40"/>
        <v>IX. HIGUAMO</v>
      </c>
      <c r="Y116" s="51" t="str">
        <f t="shared" si="41"/>
        <v>Causas Indirectas</v>
      </c>
      <c r="Z116" s="51" t="str">
        <f t="shared" si="42"/>
        <v>Débil Educación Ambiental</v>
      </c>
      <c r="AA116" s="100">
        <f t="shared" si="43"/>
        <v>0.68</v>
      </c>
      <c r="AB116" s="100">
        <f t="shared" si="44"/>
        <v>0.88800000000000001</v>
      </c>
      <c r="AC116" s="51" t="str">
        <f t="shared" si="45"/>
        <v>Muy Alta</v>
      </c>
    </row>
    <row r="117" spans="1:29" x14ac:dyDescent="0.2">
      <c r="A117" s="147" t="s">
        <v>914</v>
      </c>
      <c r="B117" s="147" t="s">
        <v>10</v>
      </c>
      <c r="C117" s="147" t="s">
        <v>231</v>
      </c>
      <c r="D117" s="148">
        <v>0.61199999999999999</v>
      </c>
      <c r="E117" s="147"/>
      <c r="G117" s="148">
        <f t="shared" si="38"/>
        <v>0.71399999999999997</v>
      </c>
      <c r="H117" s="147" t="str">
        <f t="shared" si="30"/>
        <v>Alta</v>
      </c>
      <c r="O117" s="51" t="s">
        <v>915</v>
      </c>
      <c r="P117" s="51" t="s">
        <v>243</v>
      </c>
      <c r="Q117" s="110">
        <v>0.20799999999999999</v>
      </c>
      <c r="R117"/>
      <c r="S117" s="122">
        <f t="shared" si="39"/>
        <v>0.22700000000000001</v>
      </c>
      <c r="T117" s="98" t="str">
        <f t="shared" si="24"/>
        <v>Baja</v>
      </c>
      <c r="X117" s="54" t="str">
        <f t="shared" si="40"/>
        <v>IX. HIGUAMO</v>
      </c>
      <c r="Y117" s="51" t="str">
        <f t="shared" si="41"/>
        <v>Causas Indirectas</v>
      </c>
      <c r="Z117" s="51" t="str">
        <f t="shared" si="42"/>
        <v>Debilidad en la Institucionalidad Forestal</v>
      </c>
      <c r="AA117" s="100">
        <f t="shared" si="43"/>
        <v>0.64666666666666661</v>
      </c>
      <c r="AB117" s="100">
        <f t="shared" si="44"/>
        <v>0.77700000000000002</v>
      </c>
      <c r="AC117" s="51" t="str">
        <f t="shared" si="45"/>
        <v>Alta</v>
      </c>
    </row>
    <row r="118" spans="1:29" x14ac:dyDescent="0.2">
      <c r="A118" s="147" t="s">
        <v>914</v>
      </c>
      <c r="B118" s="147" t="s">
        <v>10</v>
      </c>
      <c r="C118" s="147" t="s">
        <v>228</v>
      </c>
      <c r="D118" s="148">
        <v>0.152</v>
      </c>
      <c r="E118" s="147"/>
      <c r="G118" s="148">
        <f t="shared" si="38"/>
        <v>0.28499999999999998</v>
      </c>
      <c r="H118" s="147" t="str">
        <f t="shared" si="30"/>
        <v>Baja</v>
      </c>
      <c r="O118" s="51" t="s">
        <v>915</v>
      </c>
      <c r="P118" s="51" t="s">
        <v>40</v>
      </c>
      <c r="Q118" s="110">
        <v>0.79900000000000004</v>
      </c>
      <c r="R118"/>
      <c r="S118" s="122">
        <f t="shared" si="39"/>
        <v>0.86299999999999999</v>
      </c>
      <c r="T118" s="98" t="str">
        <f t="shared" si="24"/>
        <v>Muy Alta</v>
      </c>
      <c r="X118" s="54" t="str">
        <f t="shared" si="40"/>
        <v>IX. HIGUAMO</v>
      </c>
      <c r="Y118" s="51" t="str">
        <f t="shared" si="41"/>
        <v>Causas Indirectas</v>
      </c>
      <c r="Z118" s="51" t="str">
        <f t="shared" si="42"/>
        <v>Debilidad en las Políticas Públicas</v>
      </c>
      <c r="AA118" s="100">
        <f t="shared" si="43"/>
        <v>0.82066666666666654</v>
      </c>
      <c r="AB118" s="100">
        <f t="shared" si="44"/>
        <v>1</v>
      </c>
      <c r="AC118" s="51" t="str">
        <f t="shared" si="45"/>
        <v>Muy Alta</v>
      </c>
    </row>
    <row r="119" spans="1:29" x14ac:dyDescent="0.2">
      <c r="A119" s="149" t="s">
        <v>915</v>
      </c>
      <c r="B119" s="149" t="s">
        <v>15</v>
      </c>
      <c r="C119" s="149" t="s">
        <v>173</v>
      </c>
      <c r="D119" s="150">
        <v>0.20799999999999999</v>
      </c>
      <c r="E119" s="149"/>
      <c r="G119" s="150">
        <f t="shared" ref="G119:G128" si="46">+_xlfn.PERCENTRANK.INC($D$119:$D$128,D119,3)</f>
        <v>0.33300000000000002</v>
      </c>
      <c r="H119" s="149" t="str">
        <f t="shared" si="30"/>
        <v>Baja</v>
      </c>
      <c r="O119" s="51" t="s">
        <v>915</v>
      </c>
      <c r="P119" s="51" t="s">
        <v>229</v>
      </c>
      <c r="Q119" s="110">
        <v>1.6E-2</v>
      </c>
      <c r="R119"/>
      <c r="S119" s="122">
        <f t="shared" si="39"/>
        <v>0</v>
      </c>
      <c r="T119" s="98" t="str">
        <f t="shared" si="24"/>
        <v>Muy Baja</v>
      </c>
      <c r="X119" s="54" t="str">
        <f t="shared" si="40"/>
        <v>IX. HIGUAMO</v>
      </c>
      <c r="Y119" s="51" t="str">
        <f t="shared" si="41"/>
        <v>Deforestación</v>
      </c>
      <c r="Z119" s="51" t="str">
        <f t="shared" si="42"/>
        <v>Agricultura Comercial</v>
      </c>
      <c r="AA119" s="100">
        <f t="shared" si="43"/>
        <v>0.7363333333333334</v>
      </c>
      <c r="AB119" s="100">
        <f t="shared" si="44"/>
        <v>0.83299999999999996</v>
      </c>
      <c r="AC119" s="51" t="str">
        <f t="shared" si="45"/>
        <v>Muy Alta</v>
      </c>
    </row>
    <row r="120" spans="1:29" x14ac:dyDescent="0.2">
      <c r="A120" s="149" t="s">
        <v>915</v>
      </c>
      <c r="B120" s="149" t="s">
        <v>15</v>
      </c>
      <c r="C120" s="149" t="s">
        <v>232</v>
      </c>
      <c r="D120" s="150">
        <v>0.50350000000000006</v>
      </c>
      <c r="E120" s="149"/>
      <c r="G120" s="150">
        <f t="shared" si="46"/>
        <v>0.55500000000000005</v>
      </c>
      <c r="H120" s="149" t="str">
        <f t="shared" si="30"/>
        <v>Media</v>
      </c>
      <c r="O120" s="51" t="s">
        <v>915</v>
      </c>
      <c r="P120" s="51" t="s">
        <v>230</v>
      </c>
      <c r="Q120" s="110">
        <v>0.24833333333333338</v>
      </c>
      <c r="R120"/>
      <c r="S120" s="122">
        <f t="shared" si="39"/>
        <v>0.36299999999999999</v>
      </c>
      <c r="T120" s="98" t="str">
        <f t="shared" si="24"/>
        <v>Baja</v>
      </c>
      <c r="X120" s="54" t="str">
        <f t="shared" si="40"/>
        <v>IX. HIGUAMO</v>
      </c>
      <c r="Y120" s="51" t="str">
        <f t="shared" si="41"/>
        <v>Deforestación</v>
      </c>
      <c r="Z120" s="51" t="str">
        <f t="shared" si="42"/>
        <v>Agricultura migratoria/subsistencia</v>
      </c>
      <c r="AA120" s="100">
        <f t="shared" si="43"/>
        <v>0.44733333333333336</v>
      </c>
      <c r="AB120" s="100">
        <f t="shared" si="44"/>
        <v>0.5</v>
      </c>
      <c r="AC120" s="51" t="str">
        <f t="shared" si="45"/>
        <v>Media</v>
      </c>
    </row>
    <row r="121" spans="1:29" x14ac:dyDescent="0.2">
      <c r="A121" s="149" t="s">
        <v>915</v>
      </c>
      <c r="B121" s="149" t="s">
        <v>15</v>
      </c>
      <c r="C121" s="149" t="s">
        <v>19</v>
      </c>
      <c r="D121" s="150">
        <v>0.53366666666666662</v>
      </c>
      <c r="E121" s="149"/>
      <c r="G121" s="150">
        <f t="shared" si="46"/>
        <v>0.66600000000000004</v>
      </c>
      <c r="H121" s="149" t="str">
        <f t="shared" si="30"/>
        <v>Alta</v>
      </c>
      <c r="O121" s="51" t="s">
        <v>915</v>
      </c>
      <c r="P121" s="51" t="s">
        <v>19</v>
      </c>
      <c r="Q121" s="110">
        <v>0.53366666666666662</v>
      </c>
      <c r="R121"/>
      <c r="S121" s="122">
        <f t="shared" si="39"/>
        <v>0.59</v>
      </c>
      <c r="T121" s="98" t="str">
        <f t="shared" si="24"/>
        <v>Media</v>
      </c>
      <c r="X121" s="54" t="str">
        <f t="shared" si="40"/>
        <v>IX. HIGUAMO</v>
      </c>
      <c r="Y121" s="51" t="str">
        <f t="shared" si="41"/>
        <v>Deforestación</v>
      </c>
      <c r="Z121" s="51" t="str">
        <f t="shared" si="42"/>
        <v>Ganadería Comercial</v>
      </c>
      <c r="AA121" s="100">
        <f t="shared" si="43"/>
        <v>0.79900000000000004</v>
      </c>
      <c r="AB121" s="100">
        <f t="shared" si="44"/>
        <v>1</v>
      </c>
      <c r="AC121" s="51" t="str">
        <f t="shared" si="45"/>
        <v>Muy Alta</v>
      </c>
    </row>
    <row r="122" spans="1:29" x14ac:dyDescent="0.2">
      <c r="A122" s="149" t="s">
        <v>915</v>
      </c>
      <c r="B122" s="149" t="s">
        <v>15</v>
      </c>
      <c r="C122" s="149" t="s">
        <v>237</v>
      </c>
      <c r="D122" s="150">
        <v>0.13900000000000001</v>
      </c>
      <c r="E122" s="149"/>
      <c r="G122" s="150">
        <f t="shared" si="46"/>
        <v>0.111</v>
      </c>
      <c r="H122" s="149" t="str">
        <f t="shared" si="30"/>
        <v>Muy Baja</v>
      </c>
      <c r="O122" s="51" t="s">
        <v>915</v>
      </c>
      <c r="P122" s="51" t="s">
        <v>7</v>
      </c>
      <c r="Q122" s="110">
        <v>4.3999999999999997E-2</v>
      </c>
      <c r="R122"/>
      <c r="S122" s="122">
        <f t="shared" si="39"/>
        <v>4.4999999999999998E-2</v>
      </c>
      <c r="T122" s="98" t="str">
        <f t="shared" si="24"/>
        <v>Muy Baja</v>
      </c>
      <c r="X122" s="54" t="str">
        <f t="shared" si="40"/>
        <v>IX. HIGUAMO</v>
      </c>
      <c r="Y122" s="51" t="str">
        <f t="shared" si="41"/>
        <v>Deforestación</v>
      </c>
      <c r="Z122" s="51" t="str">
        <f t="shared" si="42"/>
        <v>Incendios Alta Intensidad</v>
      </c>
      <c r="AA122" s="100">
        <f t="shared" si="43"/>
        <v>1.6E-2</v>
      </c>
      <c r="AB122" s="100">
        <f t="shared" si="44"/>
        <v>0</v>
      </c>
      <c r="AC122" s="51" t="str">
        <f t="shared" si="45"/>
        <v>Muy Baja</v>
      </c>
    </row>
    <row r="123" spans="1:29" x14ac:dyDescent="0.2">
      <c r="A123" s="149" t="s">
        <v>915</v>
      </c>
      <c r="B123" s="149" t="s">
        <v>15</v>
      </c>
      <c r="C123" s="149" t="s">
        <v>242</v>
      </c>
      <c r="D123" s="150">
        <v>4.2000000000000003E-2</v>
      </c>
      <c r="E123" s="149"/>
      <c r="G123" s="150">
        <f t="shared" si="46"/>
        <v>0</v>
      </c>
      <c r="H123" s="149" t="str">
        <f t="shared" si="30"/>
        <v>Muy Baja</v>
      </c>
      <c r="O123" s="51" t="s">
        <v>915</v>
      </c>
      <c r="P123" s="51" t="s">
        <v>237</v>
      </c>
      <c r="Q123" s="110">
        <v>0.13900000000000001</v>
      </c>
      <c r="R123"/>
      <c r="S123" s="122">
        <f t="shared" si="39"/>
        <v>0.13600000000000001</v>
      </c>
      <c r="T123" s="98" t="str">
        <f t="shared" si="24"/>
        <v>Muy Baja</v>
      </c>
      <c r="X123" s="54" t="str">
        <f t="shared" si="40"/>
        <v>IX. HIGUAMO</v>
      </c>
      <c r="Y123" s="51" t="str">
        <f t="shared" si="41"/>
        <v>Deforestación</v>
      </c>
      <c r="Z123" s="51" t="str">
        <f t="shared" si="42"/>
        <v>Infraestructura</v>
      </c>
      <c r="AA123" s="100">
        <f t="shared" si="43"/>
        <v>4.3999999999999997E-2</v>
      </c>
      <c r="AB123" s="100">
        <f t="shared" si="44"/>
        <v>0.16600000000000001</v>
      </c>
      <c r="AC123" s="51" t="str">
        <f t="shared" si="45"/>
        <v>Muy Baja</v>
      </c>
    </row>
    <row r="124" spans="1:29" x14ac:dyDescent="0.2">
      <c r="A124" s="149" t="s">
        <v>915</v>
      </c>
      <c r="B124" s="149" t="s">
        <v>15</v>
      </c>
      <c r="C124" s="149" t="s">
        <v>238</v>
      </c>
      <c r="D124" s="150">
        <v>0.32750000000000001</v>
      </c>
      <c r="E124" s="149"/>
      <c r="G124" s="150">
        <f t="shared" si="46"/>
        <v>0.44400000000000001</v>
      </c>
      <c r="H124" s="149" t="str">
        <f t="shared" si="30"/>
        <v>Media</v>
      </c>
      <c r="O124" s="51" t="s">
        <v>915</v>
      </c>
      <c r="P124" s="51" t="s">
        <v>234</v>
      </c>
      <c r="Q124" s="110">
        <v>0.24600000000000002</v>
      </c>
      <c r="R124"/>
      <c r="S124" s="122">
        <f t="shared" si="39"/>
        <v>0.318</v>
      </c>
      <c r="T124" s="98" t="str">
        <f t="shared" si="24"/>
        <v>Baja</v>
      </c>
      <c r="X124" s="54" t="str">
        <f t="shared" si="40"/>
        <v>IX. HIGUAMO</v>
      </c>
      <c r="Y124" s="51" t="str">
        <f t="shared" si="41"/>
        <v>Deforestación</v>
      </c>
      <c r="Z124" s="51" t="str">
        <f t="shared" si="42"/>
        <v xml:space="preserve">Tala Ilegal de Bosque Natural </v>
      </c>
      <c r="AA124" s="100">
        <f t="shared" si="43"/>
        <v>0.63800000000000001</v>
      </c>
      <c r="AB124" s="100">
        <f t="shared" si="44"/>
        <v>0.66600000000000004</v>
      </c>
      <c r="AC124" s="51" t="str">
        <f t="shared" si="45"/>
        <v>Alta</v>
      </c>
    </row>
    <row r="125" spans="1:29" x14ac:dyDescent="0.2">
      <c r="A125" s="149" t="s">
        <v>915</v>
      </c>
      <c r="B125" s="149" t="s">
        <v>15</v>
      </c>
      <c r="C125" s="51" t="s">
        <v>925</v>
      </c>
      <c r="D125" s="178">
        <v>0.1842</v>
      </c>
      <c r="E125" s="149"/>
      <c r="G125" s="150">
        <f t="shared" si="46"/>
        <v>0.222</v>
      </c>
      <c r="H125" s="149" t="str">
        <f t="shared" si="30"/>
        <v>Baja</v>
      </c>
      <c r="O125" s="51" t="s">
        <v>915</v>
      </c>
      <c r="P125" s="51" t="s">
        <v>242</v>
      </c>
      <c r="Q125" s="110">
        <v>5.9000000000000004E-2</v>
      </c>
      <c r="R125"/>
      <c r="S125" s="122">
        <f t="shared" si="39"/>
        <v>0.09</v>
      </c>
      <c r="T125" s="98" t="str">
        <f t="shared" si="24"/>
        <v>Muy Baja</v>
      </c>
      <c r="X125" s="54" t="str">
        <f t="shared" si="40"/>
        <v>IX. HIGUAMO</v>
      </c>
      <c r="Y125" s="51" t="str">
        <f t="shared" si="41"/>
        <v>Deforestación</v>
      </c>
      <c r="Z125" s="51" t="str">
        <f t="shared" si="42"/>
        <v>Minería a cielo abierto</v>
      </c>
      <c r="AA125" s="100">
        <f t="shared" si="43"/>
        <v>0.34950000000000003</v>
      </c>
      <c r="AB125" s="100">
        <f t="shared" si="44"/>
        <v>0.33300000000000002</v>
      </c>
      <c r="AC125" s="51" t="str">
        <f t="shared" si="45"/>
        <v>Baja</v>
      </c>
    </row>
    <row r="126" spans="1:29" x14ac:dyDescent="0.2">
      <c r="A126" s="149" t="s">
        <v>915</v>
      </c>
      <c r="B126" s="149" t="s">
        <v>15</v>
      </c>
      <c r="C126" s="51" t="s">
        <v>926</v>
      </c>
      <c r="D126" s="178">
        <v>0.68</v>
      </c>
      <c r="E126" s="149"/>
      <c r="G126" s="150">
        <f t="shared" si="46"/>
        <v>0.88800000000000001</v>
      </c>
      <c r="H126" s="149" t="str">
        <f t="shared" si="30"/>
        <v>Muy Alta</v>
      </c>
      <c r="O126" s="51" t="s">
        <v>915</v>
      </c>
      <c r="P126" s="51" t="s">
        <v>12</v>
      </c>
      <c r="Q126" s="110">
        <v>0.94600000000000006</v>
      </c>
      <c r="R126"/>
      <c r="S126" s="122">
        <f t="shared" si="39"/>
        <v>1</v>
      </c>
      <c r="T126" s="98" t="str">
        <f t="shared" si="24"/>
        <v>Muy Alta</v>
      </c>
      <c r="X126" s="54" t="str">
        <f t="shared" si="40"/>
        <v>IX. HIGUAMO</v>
      </c>
      <c r="Y126" s="51" t="str">
        <f t="shared" si="41"/>
        <v>Degradación</v>
      </c>
      <c r="Z126" s="51" t="str">
        <f t="shared" si="42"/>
        <v>Extracción de Madera Leña/Carbón</v>
      </c>
      <c r="AA126" s="100">
        <f t="shared" si="43"/>
        <v>0.91199999999999992</v>
      </c>
      <c r="AB126" s="100">
        <f t="shared" si="44"/>
        <v>0.83299999999999996</v>
      </c>
      <c r="AC126" s="51" t="str">
        <f t="shared" si="45"/>
        <v>Muy Alta</v>
      </c>
    </row>
    <row r="127" spans="1:29" x14ac:dyDescent="0.2">
      <c r="A127" s="149" t="s">
        <v>915</v>
      </c>
      <c r="B127" s="149" t="s">
        <v>15</v>
      </c>
      <c r="C127" s="51" t="s">
        <v>951</v>
      </c>
      <c r="D127" s="178">
        <v>0.64666666666666661</v>
      </c>
      <c r="E127" s="149"/>
      <c r="G127" s="150">
        <f t="shared" si="46"/>
        <v>0.77700000000000002</v>
      </c>
      <c r="H127" s="149" t="str">
        <f t="shared" si="30"/>
        <v>Alta</v>
      </c>
      <c r="O127" s="51" t="s">
        <v>915</v>
      </c>
      <c r="P127" s="51" t="s">
        <v>231</v>
      </c>
      <c r="Q127" s="110">
        <v>0.58799999999999997</v>
      </c>
      <c r="R127"/>
      <c r="S127" s="122">
        <f t="shared" si="39"/>
        <v>0.63600000000000001</v>
      </c>
      <c r="T127" s="98" t="str">
        <f t="shared" si="24"/>
        <v>Alta</v>
      </c>
      <c r="X127" s="54" t="str">
        <f t="shared" ref="X127:X140" si="47">+A137</f>
        <v>IX. HIGUAMO</v>
      </c>
      <c r="Y127" s="51" t="str">
        <f t="shared" ref="Y127:Y140" si="48">+B137</f>
        <v>Degradación</v>
      </c>
      <c r="Z127" s="51" t="str">
        <f t="shared" ref="Z127:Z140" si="49">+C137</f>
        <v>Extracción Productos Forestales Madereros</v>
      </c>
      <c r="AA127" s="100">
        <f t="shared" ref="AA127:AA140" si="50">+D137</f>
        <v>0.20799999999999999</v>
      </c>
      <c r="AB127" s="100">
        <f t="shared" ref="AB127:AB140" si="51">+G137</f>
        <v>0.16600000000000001</v>
      </c>
      <c r="AC127" s="51" t="str">
        <f t="shared" ref="AC127:AC140" si="52">+H137</f>
        <v>Muy Baja</v>
      </c>
    </row>
    <row r="128" spans="1:29" x14ac:dyDescent="0.2">
      <c r="A128" s="149" t="s">
        <v>915</v>
      </c>
      <c r="B128" s="149" t="s">
        <v>15</v>
      </c>
      <c r="C128" s="51" t="s">
        <v>952</v>
      </c>
      <c r="D128" s="178">
        <v>0.82066666666666654</v>
      </c>
      <c r="E128" s="149"/>
      <c r="G128" s="150">
        <f t="shared" si="46"/>
        <v>1</v>
      </c>
      <c r="H128" s="149" t="str">
        <f t="shared" si="30"/>
        <v>Muy Alta</v>
      </c>
      <c r="O128" s="51" t="s">
        <v>915</v>
      </c>
      <c r="P128" s="51" t="s">
        <v>238</v>
      </c>
      <c r="Q128" s="110">
        <v>0.32750000000000001</v>
      </c>
      <c r="R128"/>
      <c r="S128" s="122">
        <f t="shared" si="39"/>
        <v>0.40899999999999997</v>
      </c>
      <c r="T128" s="98" t="str">
        <f t="shared" si="24"/>
        <v>Media</v>
      </c>
      <c r="X128" s="54" t="str">
        <f t="shared" si="47"/>
        <v>IX. HIGUAMO</v>
      </c>
      <c r="Y128" s="51" t="str">
        <f t="shared" si="48"/>
        <v>Degradación</v>
      </c>
      <c r="Z128" s="51" t="str">
        <f t="shared" si="49"/>
        <v>Incendios Mediana y Baja Intensidad</v>
      </c>
      <c r="AA128" s="100">
        <f t="shared" si="50"/>
        <v>0.24833333333333338</v>
      </c>
      <c r="AB128" s="100">
        <f t="shared" si="51"/>
        <v>0.5</v>
      </c>
      <c r="AC128" s="51" t="str">
        <f t="shared" si="52"/>
        <v>Media</v>
      </c>
    </row>
    <row r="129" spans="1:29" x14ac:dyDescent="0.2">
      <c r="A129" s="151" t="s">
        <v>915</v>
      </c>
      <c r="B129" s="151" t="s">
        <v>3</v>
      </c>
      <c r="C129" s="151" t="s">
        <v>39</v>
      </c>
      <c r="D129" s="152">
        <v>0.7363333333333334</v>
      </c>
      <c r="E129" s="151"/>
      <c r="G129" s="152">
        <f t="shared" ref="G129:G135" si="53">+_xlfn.PERCENTRANK.INC($D$129:$D$135,D129,3)</f>
        <v>0.83299999999999996</v>
      </c>
      <c r="H129" s="151" t="str">
        <f t="shared" si="30"/>
        <v>Muy Alta</v>
      </c>
      <c r="O129" s="51" t="s">
        <v>915</v>
      </c>
      <c r="P129" s="51" t="s">
        <v>228</v>
      </c>
      <c r="Q129" s="110">
        <v>0.63800000000000001</v>
      </c>
      <c r="R129"/>
      <c r="S129" s="122">
        <f t="shared" si="39"/>
        <v>0.68100000000000005</v>
      </c>
      <c r="T129" s="98" t="str">
        <f t="shared" si="24"/>
        <v>Alta</v>
      </c>
      <c r="X129" s="54" t="str">
        <f t="shared" si="47"/>
        <v>IX. HIGUAMO</v>
      </c>
      <c r="Y129" s="51" t="str">
        <f t="shared" si="48"/>
        <v>Degradación</v>
      </c>
      <c r="Z129" s="51" t="str">
        <f t="shared" si="49"/>
        <v>Introducción Especies Exóticas/Invasoras</v>
      </c>
      <c r="AA129" s="100">
        <f t="shared" si="50"/>
        <v>0.24600000000000002</v>
      </c>
      <c r="AB129" s="100">
        <f t="shared" si="51"/>
        <v>0.33300000000000002</v>
      </c>
      <c r="AC129" s="51" t="str">
        <f t="shared" si="52"/>
        <v>Baja</v>
      </c>
    </row>
    <row r="130" spans="1:29" x14ac:dyDescent="0.2">
      <c r="A130" s="151" t="s">
        <v>915</v>
      </c>
      <c r="B130" s="151" t="s">
        <v>3</v>
      </c>
      <c r="C130" s="151" t="s">
        <v>5</v>
      </c>
      <c r="D130" s="152">
        <v>0.44733333333333336</v>
      </c>
      <c r="E130" s="151"/>
      <c r="G130" s="152">
        <f t="shared" si="53"/>
        <v>0.5</v>
      </c>
      <c r="H130" s="151" t="str">
        <f t="shared" si="30"/>
        <v>Media</v>
      </c>
      <c r="O130" s="51" t="s">
        <v>915</v>
      </c>
      <c r="P130" s="51" t="s">
        <v>922</v>
      </c>
      <c r="Q130" s="110">
        <v>0.34950000000000003</v>
      </c>
      <c r="R130"/>
      <c r="S130" s="122">
        <f t="shared" si="39"/>
        <v>0.45400000000000001</v>
      </c>
      <c r="T130" s="98" t="str">
        <f t="shared" si="24"/>
        <v>Media</v>
      </c>
      <c r="X130" s="54" t="str">
        <f t="shared" si="47"/>
        <v>IX. HIGUAMO</v>
      </c>
      <c r="Y130" s="51" t="str">
        <f t="shared" si="48"/>
        <v>Degradación</v>
      </c>
      <c r="Z130" s="51" t="str">
        <f t="shared" si="49"/>
        <v>Otras Causas Misceláneas</v>
      </c>
      <c r="AA130" s="100">
        <f t="shared" si="50"/>
        <v>6.7500000000000004E-2</v>
      </c>
      <c r="AB130" s="100">
        <f t="shared" si="51"/>
        <v>0</v>
      </c>
      <c r="AC130" s="51" t="str">
        <f t="shared" si="52"/>
        <v>Muy Baja</v>
      </c>
    </row>
    <row r="131" spans="1:29" x14ac:dyDescent="0.2">
      <c r="A131" s="151" t="s">
        <v>915</v>
      </c>
      <c r="B131" s="151" t="s">
        <v>3</v>
      </c>
      <c r="C131" s="151" t="s">
        <v>40</v>
      </c>
      <c r="D131" s="152">
        <v>0.79900000000000004</v>
      </c>
      <c r="E131" s="151"/>
      <c r="G131" s="152">
        <f t="shared" si="53"/>
        <v>1</v>
      </c>
      <c r="H131" s="151" t="str">
        <f t="shared" si="30"/>
        <v>Muy Alta</v>
      </c>
      <c r="O131" s="51" t="s">
        <v>915</v>
      </c>
      <c r="P131" s="51" t="s">
        <v>925</v>
      </c>
      <c r="Q131" s="110">
        <v>0.1842</v>
      </c>
      <c r="R131"/>
      <c r="S131" s="122">
        <f t="shared" si="39"/>
        <v>0.18099999999999999</v>
      </c>
      <c r="T131" s="98" t="str">
        <f t="shared" si="24"/>
        <v>Muy Baja</v>
      </c>
      <c r="X131" s="54" t="str">
        <f t="shared" si="47"/>
        <v>IX. HIGUAMO</v>
      </c>
      <c r="Y131" s="51" t="str">
        <f t="shared" si="48"/>
        <v>Degradación</v>
      </c>
      <c r="Z131" s="51" t="str">
        <f t="shared" si="49"/>
        <v>Pastoreo de ganado en bosques</v>
      </c>
      <c r="AA131" s="100">
        <f t="shared" si="50"/>
        <v>0.94600000000000006</v>
      </c>
      <c r="AB131" s="100">
        <f t="shared" si="51"/>
        <v>1</v>
      </c>
      <c r="AC131" s="51" t="str">
        <f t="shared" si="52"/>
        <v>Muy Alta</v>
      </c>
    </row>
    <row r="132" spans="1:29" x14ac:dyDescent="0.2">
      <c r="A132" s="151" t="s">
        <v>915</v>
      </c>
      <c r="B132" s="151" t="s">
        <v>3</v>
      </c>
      <c r="C132" s="151" t="s">
        <v>229</v>
      </c>
      <c r="D132" s="152">
        <v>1.6E-2</v>
      </c>
      <c r="E132" s="151"/>
      <c r="G132" s="152">
        <f t="shared" si="53"/>
        <v>0</v>
      </c>
      <c r="H132" s="151" t="str">
        <f t="shared" si="30"/>
        <v>Muy Baja</v>
      </c>
      <c r="O132" s="51" t="s">
        <v>915</v>
      </c>
      <c r="P132" s="51" t="s">
        <v>926</v>
      </c>
      <c r="Q132" s="110">
        <v>0.68</v>
      </c>
      <c r="R132"/>
      <c r="S132" s="122">
        <f t="shared" si="39"/>
        <v>0.77200000000000002</v>
      </c>
      <c r="T132" s="98" t="str">
        <f t="shared" si="24"/>
        <v>Alta</v>
      </c>
      <c r="X132" s="54" t="str">
        <f t="shared" si="47"/>
        <v>IX. HIGUAMO</v>
      </c>
      <c r="Y132" s="51" t="str">
        <f t="shared" si="48"/>
        <v>Degradación</v>
      </c>
      <c r="Z132" s="51" t="str">
        <f t="shared" si="49"/>
        <v>Planes de Manejo mal gestionados/mal ejecutados</v>
      </c>
      <c r="AA132" s="100">
        <f t="shared" si="50"/>
        <v>0.58799999999999997</v>
      </c>
      <c r="AB132" s="100">
        <f t="shared" si="51"/>
        <v>0.66600000000000004</v>
      </c>
      <c r="AC132" s="51" t="str">
        <f t="shared" si="52"/>
        <v>Alta</v>
      </c>
    </row>
    <row r="133" spans="1:29" x14ac:dyDescent="0.2">
      <c r="A133" s="151" t="s">
        <v>915</v>
      </c>
      <c r="B133" s="151" t="s">
        <v>3</v>
      </c>
      <c r="C133" s="151" t="s">
        <v>7</v>
      </c>
      <c r="D133" s="152">
        <v>4.3999999999999997E-2</v>
      </c>
      <c r="E133" s="151"/>
      <c r="G133" s="152">
        <f t="shared" si="53"/>
        <v>0.16600000000000001</v>
      </c>
      <c r="H133" s="151" t="str">
        <f t="shared" si="30"/>
        <v>Muy Baja</v>
      </c>
      <c r="O133" s="51" t="s">
        <v>915</v>
      </c>
      <c r="P133" s="51" t="s">
        <v>951</v>
      </c>
      <c r="Q133" s="110">
        <v>0.64666666666666661</v>
      </c>
      <c r="R133"/>
      <c r="S133" s="122">
        <f t="shared" si="39"/>
        <v>0.72699999999999998</v>
      </c>
      <c r="T133" s="98" t="str">
        <f t="shared" si="24"/>
        <v>Alta</v>
      </c>
      <c r="X133" s="54" t="str">
        <f t="shared" si="47"/>
        <v>V. VALDESIA</v>
      </c>
      <c r="Y133" s="51" t="str">
        <f t="shared" si="48"/>
        <v>Causas Indirectas</v>
      </c>
      <c r="Z133" s="51" t="str">
        <f t="shared" si="49"/>
        <v>Ausencia de Incentivos Forestales</v>
      </c>
      <c r="AA133" s="100">
        <f t="shared" si="50"/>
        <v>0.34399999999999997</v>
      </c>
      <c r="AB133" s="100">
        <f t="shared" si="51"/>
        <v>0.28499999999999998</v>
      </c>
      <c r="AC133" s="51" t="str">
        <f t="shared" si="52"/>
        <v>Baja</v>
      </c>
    </row>
    <row r="134" spans="1:29" x14ac:dyDescent="0.2">
      <c r="A134" s="151" t="s">
        <v>915</v>
      </c>
      <c r="B134" s="151" t="s">
        <v>3</v>
      </c>
      <c r="C134" s="151" t="s">
        <v>228</v>
      </c>
      <c r="D134" s="152">
        <v>0.63800000000000001</v>
      </c>
      <c r="E134" s="151"/>
      <c r="G134" s="152">
        <f t="shared" si="53"/>
        <v>0.66600000000000004</v>
      </c>
      <c r="H134" s="151" t="str">
        <f t="shared" si="30"/>
        <v>Alta</v>
      </c>
      <c r="O134" s="51" t="s">
        <v>915</v>
      </c>
      <c r="P134" s="51" t="s">
        <v>952</v>
      </c>
      <c r="Q134" s="110">
        <v>0.82066666666666654</v>
      </c>
      <c r="R134"/>
      <c r="S134" s="122">
        <f t="shared" si="39"/>
        <v>0.90900000000000003</v>
      </c>
      <c r="T134" s="98" t="str">
        <f t="shared" si="24"/>
        <v>Muy Alta</v>
      </c>
      <c r="X134" s="54" t="str">
        <f t="shared" si="47"/>
        <v>V. VALDESIA</v>
      </c>
      <c r="Y134" s="51" t="str">
        <f t="shared" si="48"/>
        <v>Causas Indirectas</v>
      </c>
      <c r="Z134" s="51" t="str">
        <f t="shared" si="49"/>
        <v>Dinámica Migratoria</v>
      </c>
      <c r="AA134" s="100">
        <f t="shared" si="50"/>
        <v>0.40799999999999997</v>
      </c>
      <c r="AB134" s="100">
        <f t="shared" si="51"/>
        <v>0.42799999999999999</v>
      </c>
      <c r="AC134" s="51" t="str">
        <f t="shared" si="52"/>
        <v>Media</v>
      </c>
    </row>
    <row r="135" spans="1:29" x14ac:dyDescent="0.2">
      <c r="A135" s="151" t="s">
        <v>915</v>
      </c>
      <c r="B135" s="151" t="s">
        <v>3</v>
      </c>
      <c r="C135" s="51" t="s">
        <v>922</v>
      </c>
      <c r="D135" s="178">
        <v>0.34950000000000003</v>
      </c>
      <c r="E135" s="151"/>
      <c r="G135" s="152">
        <f t="shared" si="53"/>
        <v>0.33300000000000002</v>
      </c>
      <c r="H135" s="151" t="str">
        <f t="shared" si="30"/>
        <v>Baja</v>
      </c>
      <c r="O135" s="51" t="s">
        <v>916</v>
      </c>
      <c r="P135" s="51" t="s">
        <v>39</v>
      </c>
      <c r="Q135" s="110">
        <v>0.66425000000000001</v>
      </c>
      <c r="R135"/>
      <c r="S135" s="123">
        <f>+_xlfn.PERCENTRANK.INC($Q$135:$Q$156,Q135,3)</f>
        <v>0.76100000000000001</v>
      </c>
      <c r="T135" s="103" t="str">
        <f t="shared" si="24"/>
        <v>Alta</v>
      </c>
      <c r="X135" s="54" t="str">
        <f t="shared" si="47"/>
        <v>V. VALDESIA</v>
      </c>
      <c r="Y135" s="51" t="str">
        <f t="shared" si="48"/>
        <v>Causas Indirectas</v>
      </c>
      <c r="Z135" s="51" t="str">
        <f t="shared" si="49"/>
        <v>Informalidad Mercado Leña/Carbón</v>
      </c>
      <c r="AA135" s="100">
        <f t="shared" si="50"/>
        <v>0.58574999999999999</v>
      </c>
      <c r="AB135" s="100">
        <f t="shared" si="51"/>
        <v>0.71399999999999997</v>
      </c>
      <c r="AC135" s="51" t="str">
        <f t="shared" si="52"/>
        <v>Alta</v>
      </c>
    </row>
    <row r="136" spans="1:29" x14ac:dyDescent="0.2">
      <c r="A136" s="153" t="s">
        <v>915</v>
      </c>
      <c r="B136" s="153" t="s">
        <v>10</v>
      </c>
      <c r="C136" s="153" t="s">
        <v>42</v>
      </c>
      <c r="D136" s="154">
        <v>0.91199999999999992</v>
      </c>
      <c r="E136" s="153"/>
      <c r="G136" s="154">
        <f t="shared" ref="G136:G142" si="54">+_xlfn.PERCENTRANK.INC($D$136:$D$142,D136,3)</f>
        <v>0.83299999999999996</v>
      </c>
      <c r="H136" s="153" t="str">
        <f t="shared" si="30"/>
        <v>Muy Alta</v>
      </c>
      <c r="O136" s="51" t="s">
        <v>916</v>
      </c>
      <c r="P136" s="51" t="s">
        <v>5</v>
      </c>
      <c r="Q136" s="110">
        <v>0.45128571428571423</v>
      </c>
      <c r="R136"/>
      <c r="S136" s="123">
        <f t="shared" ref="S136:S156" si="55">+_xlfn.PERCENTRANK.INC($Q$135:$Q$156,Q136,3)</f>
        <v>0.52300000000000002</v>
      </c>
      <c r="T136" s="103" t="str">
        <f t="shared" si="24"/>
        <v>Media</v>
      </c>
      <c r="X136" s="54" t="str">
        <f t="shared" si="47"/>
        <v>V. VALDESIA</v>
      </c>
      <c r="Y136" s="51" t="str">
        <f t="shared" si="48"/>
        <v>Causas Indirectas</v>
      </c>
      <c r="Z136" s="51" t="str">
        <f t="shared" si="49"/>
        <v>Pobreza -Desempleo</v>
      </c>
      <c r="AA136" s="100">
        <f t="shared" si="50"/>
        <v>0.33050000000000002</v>
      </c>
      <c r="AB136" s="100">
        <f t="shared" si="51"/>
        <v>0.14199999999999999</v>
      </c>
      <c r="AC136" s="51" t="str">
        <f t="shared" si="52"/>
        <v>Muy Baja</v>
      </c>
    </row>
    <row r="137" spans="1:29" x14ac:dyDescent="0.2">
      <c r="A137" s="153" t="s">
        <v>915</v>
      </c>
      <c r="B137" s="153" t="s">
        <v>10</v>
      </c>
      <c r="C137" s="153" t="s">
        <v>243</v>
      </c>
      <c r="D137" s="154">
        <v>0.20799999999999999</v>
      </c>
      <c r="E137" s="153"/>
      <c r="G137" s="154">
        <f t="shared" si="54"/>
        <v>0.16600000000000001</v>
      </c>
      <c r="H137" s="153" t="str">
        <f t="shared" si="30"/>
        <v>Muy Baja</v>
      </c>
      <c r="O137" s="51" t="s">
        <v>916</v>
      </c>
      <c r="P137" s="51" t="s">
        <v>227</v>
      </c>
      <c r="Q137" s="110">
        <v>0.34399999999999997</v>
      </c>
      <c r="R137"/>
      <c r="S137" s="123">
        <f t="shared" si="55"/>
        <v>0.42799999999999999</v>
      </c>
      <c r="T137" s="103" t="str">
        <f t="shared" si="24"/>
        <v>Media</v>
      </c>
      <c r="X137" s="54" t="str">
        <f t="shared" si="47"/>
        <v>V. VALDESIA</v>
      </c>
      <c r="Y137" s="51" t="str">
        <f t="shared" si="48"/>
        <v>Causas Indirectas</v>
      </c>
      <c r="Z137" s="51" t="str">
        <f t="shared" si="49"/>
        <v>Turismo: Expansión del área turística</v>
      </c>
      <c r="AA137" s="100">
        <f t="shared" si="50"/>
        <v>0.109</v>
      </c>
      <c r="AB137" s="100">
        <f t="shared" si="51"/>
        <v>0</v>
      </c>
      <c r="AC137" s="51" t="str">
        <f t="shared" si="52"/>
        <v>Muy Baja</v>
      </c>
    </row>
    <row r="138" spans="1:29" x14ac:dyDescent="0.2">
      <c r="A138" s="153" t="s">
        <v>915</v>
      </c>
      <c r="B138" s="153" t="s">
        <v>10</v>
      </c>
      <c r="C138" s="153" t="s">
        <v>230</v>
      </c>
      <c r="D138" s="154">
        <v>0.24833333333333338</v>
      </c>
      <c r="E138" s="153"/>
      <c r="G138" s="154">
        <f t="shared" si="54"/>
        <v>0.5</v>
      </c>
      <c r="H138" s="153" t="str">
        <f t="shared" si="30"/>
        <v>Media</v>
      </c>
      <c r="O138" s="51" t="s">
        <v>916</v>
      </c>
      <c r="P138" s="51" t="s">
        <v>173</v>
      </c>
      <c r="Q138" s="110">
        <v>0.1024</v>
      </c>
      <c r="R138"/>
      <c r="S138" s="123">
        <f t="shared" si="55"/>
        <v>0.14199999999999999</v>
      </c>
      <c r="T138" s="103" t="str">
        <f t="shared" si="24"/>
        <v>Muy Baja</v>
      </c>
      <c r="X138" s="54" t="str">
        <f t="shared" si="47"/>
        <v>V. VALDESIA</v>
      </c>
      <c r="Y138" s="51" t="str">
        <f t="shared" si="48"/>
        <v>Causas Indirectas</v>
      </c>
      <c r="Z138" s="51" t="str">
        <f t="shared" si="49"/>
        <v>Débil Educación Ambiental</v>
      </c>
      <c r="AA138" s="100">
        <f t="shared" si="50"/>
        <v>0.5</v>
      </c>
      <c r="AB138" s="100">
        <f t="shared" si="51"/>
        <v>0.57099999999999995</v>
      </c>
      <c r="AC138" s="51" t="str">
        <f t="shared" si="52"/>
        <v>Media</v>
      </c>
    </row>
    <row r="139" spans="1:29" x14ac:dyDescent="0.2">
      <c r="A139" s="153" t="s">
        <v>915</v>
      </c>
      <c r="B139" s="153" t="s">
        <v>10</v>
      </c>
      <c r="C139" s="153" t="s">
        <v>234</v>
      </c>
      <c r="D139" s="154">
        <v>0.24600000000000002</v>
      </c>
      <c r="E139" s="153"/>
      <c r="G139" s="154">
        <f t="shared" si="54"/>
        <v>0.33300000000000002</v>
      </c>
      <c r="H139" s="153" t="str">
        <f t="shared" si="30"/>
        <v>Baja</v>
      </c>
      <c r="O139" s="51" t="s">
        <v>916</v>
      </c>
      <c r="P139" s="51" t="s">
        <v>232</v>
      </c>
      <c r="Q139" s="110">
        <v>0.40799999999999997</v>
      </c>
      <c r="R139"/>
      <c r="S139" s="123">
        <f t="shared" si="55"/>
        <v>0.47599999999999998</v>
      </c>
      <c r="T139" s="103" t="str">
        <f t="shared" si="24"/>
        <v>Media</v>
      </c>
      <c r="X139" s="54" t="str">
        <f t="shared" si="47"/>
        <v>V. VALDESIA</v>
      </c>
      <c r="Y139" s="51" t="str">
        <f t="shared" si="48"/>
        <v>Causas Indirectas</v>
      </c>
      <c r="Z139" s="51" t="str">
        <f t="shared" si="49"/>
        <v>Debilidad en la Institucionalidad Forestal</v>
      </c>
      <c r="AA139" s="100">
        <f t="shared" si="50"/>
        <v>0.58650000000000002</v>
      </c>
      <c r="AB139" s="100">
        <f t="shared" si="51"/>
        <v>0.85699999999999998</v>
      </c>
      <c r="AC139" s="51" t="str">
        <f t="shared" si="52"/>
        <v>Muy Alta</v>
      </c>
    </row>
    <row r="140" spans="1:29" x14ac:dyDescent="0.2">
      <c r="A140" s="153" t="s">
        <v>915</v>
      </c>
      <c r="B140" s="153" t="s">
        <v>10</v>
      </c>
      <c r="C140" s="153" t="s">
        <v>242</v>
      </c>
      <c r="D140" s="154">
        <v>6.7500000000000004E-2</v>
      </c>
      <c r="E140" s="153"/>
      <c r="G140" s="154">
        <f t="shared" si="54"/>
        <v>0</v>
      </c>
      <c r="H140" s="153" t="str">
        <f t="shared" si="30"/>
        <v>Muy Baja</v>
      </c>
      <c r="O140" s="51" t="s">
        <v>916</v>
      </c>
      <c r="P140" s="51" t="s">
        <v>42</v>
      </c>
      <c r="Q140" s="110">
        <v>0.91449999999999987</v>
      </c>
      <c r="R140"/>
      <c r="S140" s="123">
        <f t="shared" si="55"/>
        <v>1</v>
      </c>
      <c r="T140" s="103" t="str">
        <f t="shared" si="24"/>
        <v>Muy Alta</v>
      </c>
      <c r="X140" s="54" t="str">
        <f t="shared" si="47"/>
        <v>V. VALDESIA</v>
      </c>
      <c r="Y140" s="51" t="str">
        <f t="shared" si="48"/>
        <v>Causas Indirectas</v>
      </c>
      <c r="Z140" s="51" t="str">
        <f t="shared" si="49"/>
        <v>Debilidad en las Políticas Públicas</v>
      </c>
      <c r="AA140" s="100">
        <f t="shared" si="50"/>
        <v>0.75772727272727269</v>
      </c>
      <c r="AB140" s="100">
        <f t="shared" si="51"/>
        <v>1</v>
      </c>
      <c r="AC140" s="51" t="str">
        <f t="shared" si="52"/>
        <v>Muy Alta</v>
      </c>
    </row>
    <row r="141" spans="1:29" x14ac:dyDescent="0.2">
      <c r="A141" s="153" t="s">
        <v>915</v>
      </c>
      <c r="B141" s="153" t="s">
        <v>10</v>
      </c>
      <c r="C141" s="153" t="s">
        <v>12</v>
      </c>
      <c r="D141" s="154">
        <v>0.94600000000000006</v>
      </c>
      <c r="E141" s="153"/>
      <c r="G141" s="154">
        <f t="shared" si="54"/>
        <v>1</v>
      </c>
      <c r="H141" s="153" t="str">
        <f t="shared" si="30"/>
        <v>Muy Alta</v>
      </c>
      <c r="O141" s="51" t="s">
        <v>916</v>
      </c>
      <c r="P141" s="51" t="s">
        <v>40</v>
      </c>
      <c r="Q141" s="110">
        <v>0.72399999999999987</v>
      </c>
      <c r="R141"/>
      <c r="S141" s="123">
        <f t="shared" si="55"/>
        <v>0.80900000000000005</v>
      </c>
      <c r="T141" s="103" t="str">
        <f t="shared" si="24"/>
        <v>Muy Alta</v>
      </c>
      <c r="X141" s="54" t="str">
        <f t="shared" ref="X141:X158" si="56">+A151</f>
        <v>V. VALDESIA</v>
      </c>
      <c r="Y141" s="51" t="str">
        <f t="shared" ref="Y141:Y158" si="57">+B151</f>
        <v>Deforestación</v>
      </c>
      <c r="Z141" s="51" t="str">
        <f t="shared" ref="Z141:Z158" si="58">+C151</f>
        <v>Agricultura Comercial</v>
      </c>
      <c r="AA141" s="100">
        <f t="shared" ref="AA141:AA158" si="59">+D151</f>
        <v>0.66425000000000001</v>
      </c>
      <c r="AB141" s="100">
        <f t="shared" ref="AB141:AB158" si="60">+G151</f>
        <v>0.71399999999999997</v>
      </c>
      <c r="AC141" s="51" t="str">
        <f t="shared" ref="AC141:AC158" si="61">+H151</f>
        <v>Alta</v>
      </c>
    </row>
    <row r="142" spans="1:29" x14ac:dyDescent="0.2">
      <c r="A142" s="153" t="s">
        <v>915</v>
      </c>
      <c r="B142" s="153" t="s">
        <v>10</v>
      </c>
      <c r="C142" s="153" t="s">
        <v>231</v>
      </c>
      <c r="D142" s="154">
        <v>0.58799999999999997</v>
      </c>
      <c r="E142" s="153"/>
      <c r="G142" s="154">
        <f t="shared" si="54"/>
        <v>0.66600000000000004</v>
      </c>
      <c r="H142" s="153" t="str">
        <f t="shared" si="30"/>
        <v>Alta</v>
      </c>
      <c r="O142" s="51" t="s">
        <v>916</v>
      </c>
      <c r="P142" s="51" t="s">
        <v>229</v>
      </c>
      <c r="Q142" s="110">
        <v>8.2000000000000003E-2</v>
      </c>
      <c r="R142"/>
      <c r="S142" s="123">
        <f t="shared" si="55"/>
        <v>9.5000000000000001E-2</v>
      </c>
      <c r="T142" s="103" t="str">
        <f t="shared" si="24"/>
        <v>Muy Baja</v>
      </c>
      <c r="X142" s="54" t="str">
        <f t="shared" si="56"/>
        <v>V. VALDESIA</v>
      </c>
      <c r="Y142" s="51" t="str">
        <f t="shared" si="57"/>
        <v>Deforestación</v>
      </c>
      <c r="Z142" s="51" t="str">
        <f t="shared" si="58"/>
        <v>Agricultura migratoria/subsistencia</v>
      </c>
      <c r="AA142" s="100">
        <f t="shared" si="59"/>
        <v>0.45128571428571423</v>
      </c>
      <c r="AB142" s="100">
        <f t="shared" si="60"/>
        <v>0.57099999999999995</v>
      </c>
      <c r="AC142" s="51" t="str">
        <f t="shared" si="61"/>
        <v>Media</v>
      </c>
    </row>
    <row r="143" spans="1:29" x14ac:dyDescent="0.2">
      <c r="A143" s="93" t="s">
        <v>916</v>
      </c>
      <c r="B143" s="93" t="s">
        <v>15</v>
      </c>
      <c r="C143" s="93" t="s">
        <v>227</v>
      </c>
      <c r="D143" s="155">
        <v>0.34399999999999997</v>
      </c>
      <c r="E143" s="93"/>
      <c r="G143" s="155">
        <f t="shared" ref="G143:G150" si="62">+_xlfn.PERCENTRANK.INC($D$143:$D$150,D143,3)</f>
        <v>0.28499999999999998</v>
      </c>
      <c r="H143" s="93" t="str">
        <f t="shared" si="30"/>
        <v>Baja</v>
      </c>
      <c r="O143" s="51" t="s">
        <v>916</v>
      </c>
      <c r="P143" s="51" t="s">
        <v>230</v>
      </c>
      <c r="Q143" s="110">
        <v>0.26</v>
      </c>
      <c r="R143"/>
      <c r="S143" s="123">
        <f t="shared" si="55"/>
        <v>0.23799999999999999</v>
      </c>
      <c r="T143" s="103" t="str">
        <f t="shared" si="24"/>
        <v>Baja</v>
      </c>
      <c r="X143" s="54" t="str">
        <f t="shared" si="56"/>
        <v>V. VALDESIA</v>
      </c>
      <c r="Y143" s="51" t="str">
        <f t="shared" si="57"/>
        <v>Deforestación</v>
      </c>
      <c r="Z143" s="51" t="str">
        <f t="shared" si="58"/>
        <v>Desastres Naturales</v>
      </c>
      <c r="AA143" s="100">
        <f t="shared" si="59"/>
        <v>5.4999999999999997E-3</v>
      </c>
      <c r="AB143" s="100">
        <f t="shared" si="60"/>
        <v>0</v>
      </c>
      <c r="AC143" s="51" t="str">
        <f t="shared" si="61"/>
        <v>Muy Baja</v>
      </c>
    </row>
    <row r="144" spans="1:29" x14ac:dyDescent="0.2">
      <c r="A144" s="93" t="s">
        <v>916</v>
      </c>
      <c r="B144" s="93" t="s">
        <v>15</v>
      </c>
      <c r="C144" s="93" t="s">
        <v>232</v>
      </c>
      <c r="D144" s="155">
        <v>0.40799999999999997</v>
      </c>
      <c r="E144" s="93"/>
      <c r="G144" s="155">
        <f t="shared" si="62"/>
        <v>0.42799999999999999</v>
      </c>
      <c r="H144" s="93" t="str">
        <f t="shared" si="30"/>
        <v>Media</v>
      </c>
      <c r="O144" s="51" t="s">
        <v>916</v>
      </c>
      <c r="P144" s="51" t="s">
        <v>19</v>
      </c>
      <c r="Q144" s="110">
        <v>0.58574999999999999</v>
      </c>
      <c r="R144"/>
      <c r="S144" s="123">
        <f t="shared" si="55"/>
        <v>0.61899999999999999</v>
      </c>
      <c r="T144" s="103" t="str">
        <f t="shared" ref="T144:T207" si="63">+IF(S144&lt;=$M$19,$K$19,IF(S144&lt;=$M$18,$K$18,IF(S144&lt;=$M$17,$K$17,IF(S144&lt;=$M$16,$K$16,$K$15))))</f>
        <v>Alta</v>
      </c>
      <c r="X144" s="54" t="str">
        <f t="shared" si="56"/>
        <v>V. VALDESIA</v>
      </c>
      <c r="Y144" s="51" t="str">
        <f t="shared" si="57"/>
        <v>Deforestación</v>
      </c>
      <c r="Z144" s="51" t="str">
        <f t="shared" si="58"/>
        <v>Ganadería Comercial</v>
      </c>
      <c r="AA144" s="100">
        <f t="shared" si="59"/>
        <v>0.72399999999999987</v>
      </c>
      <c r="AB144" s="100">
        <f t="shared" si="60"/>
        <v>0.85699999999999998</v>
      </c>
      <c r="AC144" s="51" t="str">
        <f t="shared" si="61"/>
        <v>Muy Alta</v>
      </c>
    </row>
    <row r="145" spans="1:29" x14ac:dyDescent="0.2">
      <c r="A145" s="93" t="s">
        <v>916</v>
      </c>
      <c r="B145" s="93" t="s">
        <v>15</v>
      </c>
      <c r="C145" s="93" t="s">
        <v>19</v>
      </c>
      <c r="D145" s="155">
        <v>0.58574999999999999</v>
      </c>
      <c r="E145" s="93"/>
      <c r="G145" s="155">
        <f t="shared" si="62"/>
        <v>0.71399999999999997</v>
      </c>
      <c r="H145" s="93" t="str">
        <f t="shared" si="30"/>
        <v>Alta</v>
      </c>
      <c r="O145" s="51" t="s">
        <v>916</v>
      </c>
      <c r="P145" s="51" t="s">
        <v>7</v>
      </c>
      <c r="Q145" s="110">
        <v>7.5999999999999998E-2</v>
      </c>
      <c r="R145"/>
      <c r="S145" s="123">
        <f t="shared" si="55"/>
        <v>4.7E-2</v>
      </c>
      <c r="T145" s="103" t="str">
        <f t="shared" si="63"/>
        <v>Muy Baja</v>
      </c>
      <c r="X145" s="54" t="str">
        <f t="shared" si="56"/>
        <v>V. VALDESIA</v>
      </c>
      <c r="Y145" s="51" t="str">
        <f t="shared" si="57"/>
        <v>Deforestación</v>
      </c>
      <c r="Z145" s="51" t="str">
        <f t="shared" si="58"/>
        <v>Incendios Alta Intensidad</v>
      </c>
      <c r="AA145" s="100">
        <f t="shared" si="59"/>
        <v>8.2000000000000003E-2</v>
      </c>
      <c r="AB145" s="100">
        <f t="shared" si="60"/>
        <v>0.28499999999999998</v>
      </c>
      <c r="AC145" s="51" t="str">
        <f t="shared" si="61"/>
        <v>Baja</v>
      </c>
    </row>
    <row r="146" spans="1:29" x14ac:dyDescent="0.2">
      <c r="A146" s="93" t="s">
        <v>916</v>
      </c>
      <c r="B146" s="93" t="s">
        <v>15</v>
      </c>
      <c r="C146" s="93" t="s">
        <v>238</v>
      </c>
      <c r="D146" s="155">
        <v>0.33050000000000002</v>
      </c>
      <c r="E146" s="93"/>
      <c r="G146" s="155">
        <f t="shared" si="62"/>
        <v>0.14199999999999999</v>
      </c>
      <c r="H146" s="93" t="str">
        <f t="shared" si="30"/>
        <v>Muy Baja</v>
      </c>
      <c r="O146" s="51" t="s">
        <v>916</v>
      </c>
      <c r="P146" s="51" t="s">
        <v>234</v>
      </c>
      <c r="Q146" s="110">
        <v>0.28799999999999998</v>
      </c>
      <c r="R146"/>
      <c r="S146" s="123">
        <f t="shared" si="55"/>
        <v>0.28499999999999998</v>
      </c>
      <c r="T146" s="103" t="str">
        <f t="shared" si="63"/>
        <v>Baja</v>
      </c>
      <c r="X146" s="54" t="str">
        <f t="shared" si="56"/>
        <v>V. VALDESIA</v>
      </c>
      <c r="Y146" s="51" t="str">
        <f t="shared" si="57"/>
        <v>Deforestación</v>
      </c>
      <c r="Z146" s="51" t="str">
        <f t="shared" si="58"/>
        <v>Infraestructura</v>
      </c>
      <c r="AA146" s="100">
        <f t="shared" si="59"/>
        <v>7.5999999999999998E-2</v>
      </c>
      <c r="AB146" s="100">
        <f t="shared" si="60"/>
        <v>0.14199999999999999</v>
      </c>
      <c r="AC146" s="51" t="str">
        <f t="shared" si="61"/>
        <v>Muy Baja</v>
      </c>
    </row>
    <row r="147" spans="1:29" x14ac:dyDescent="0.2">
      <c r="A147" s="93" t="s">
        <v>916</v>
      </c>
      <c r="B147" s="93" t="s">
        <v>15</v>
      </c>
      <c r="C147" s="51" t="s">
        <v>925</v>
      </c>
      <c r="D147" s="178">
        <v>0.109</v>
      </c>
      <c r="E147" s="93"/>
      <c r="G147" s="155">
        <f t="shared" si="62"/>
        <v>0</v>
      </c>
      <c r="H147" s="93" t="str">
        <f t="shared" si="30"/>
        <v>Muy Baja</v>
      </c>
      <c r="O147" s="51" t="s">
        <v>916</v>
      </c>
      <c r="P147" s="51" t="s">
        <v>12</v>
      </c>
      <c r="Q147" s="110">
        <v>0.8902500000000001</v>
      </c>
      <c r="R147"/>
      <c r="S147" s="123">
        <f t="shared" si="55"/>
        <v>0.95199999999999996</v>
      </c>
      <c r="T147" s="103" t="str">
        <f t="shared" si="63"/>
        <v>Muy Alta</v>
      </c>
      <c r="X147" s="54" t="str">
        <f t="shared" si="56"/>
        <v>V. VALDESIA</v>
      </c>
      <c r="Y147" s="51" t="str">
        <f t="shared" si="57"/>
        <v>Deforestación</v>
      </c>
      <c r="Z147" s="51" t="str">
        <f t="shared" si="58"/>
        <v xml:space="preserve">Tala Ilegal de Bosque Natural </v>
      </c>
      <c r="AA147" s="100">
        <f t="shared" si="59"/>
        <v>0.73275000000000001</v>
      </c>
      <c r="AB147" s="100">
        <f t="shared" si="60"/>
        <v>1</v>
      </c>
      <c r="AC147" s="51" t="str">
        <f t="shared" si="61"/>
        <v>Muy Alta</v>
      </c>
    </row>
    <row r="148" spans="1:29" x14ac:dyDescent="0.2">
      <c r="A148" s="93" t="s">
        <v>916</v>
      </c>
      <c r="B148" s="93" t="s">
        <v>15</v>
      </c>
      <c r="C148" s="51" t="s">
        <v>926</v>
      </c>
      <c r="D148" s="178">
        <v>0.5</v>
      </c>
      <c r="E148" s="93"/>
      <c r="G148" s="155">
        <f t="shared" si="62"/>
        <v>0.57099999999999995</v>
      </c>
      <c r="H148" s="93" t="str">
        <f t="shared" si="30"/>
        <v>Media</v>
      </c>
      <c r="O148" s="51" t="s">
        <v>916</v>
      </c>
      <c r="P148" s="51" t="s">
        <v>233</v>
      </c>
      <c r="Q148" s="110">
        <v>2.1000000000000001E-2</v>
      </c>
      <c r="R148"/>
      <c r="S148" s="123">
        <f t="shared" si="55"/>
        <v>0</v>
      </c>
      <c r="T148" s="103" t="str">
        <f t="shared" si="63"/>
        <v>Muy Baja</v>
      </c>
      <c r="X148" s="54" t="str">
        <f t="shared" si="56"/>
        <v>V. VALDESIA</v>
      </c>
      <c r="Y148" s="51" t="str">
        <f t="shared" si="57"/>
        <v>Deforestación</v>
      </c>
      <c r="Z148" s="51" t="str">
        <f t="shared" si="58"/>
        <v>Minería a cielo abierto</v>
      </c>
      <c r="AA148" s="100">
        <f t="shared" si="59"/>
        <v>0.33324999999999999</v>
      </c>
      <c r="AB148" s="100">
        <f t="shared" si="60"/>
        <v>0.42799999999999999</v>
      </c>
      <c r="AC148" s="51" t="str">
        <f t="shared" si="61"/>
        <v>Media</v>
      </c>
    </row>
    <row r="149" spans="1:29" x14ac:dyDescent="0.2">
      <c r="A149" s="93" t="s">
        <v>916</v>
      </c>
      <c r="B149" s="93" t="s">
        <v>15</v>
      </c>
      <c r="C149" s="51" t="s">
        <v>951</v>
      </c>
      <c r="D149" s="178">
        <v>0.58650000000000002</v>
      </c>
      <c r="E149" s="93"/>
      <c r="G149" s="155">
        <f t="shared" si="62"/>
        <v>0.85699999999999998</v>
      </c>
      <c r="H149" s="93" t="str">
        <f t="shared" si="30"/>
        <v>Muy Alta</v>
      </c>
      <c r="O149" s="51" t="s">
        <v>916</v>
      </c>
      <c r="P149" s="51" t="s">
        <v>231</v>
      </c>
      <c r="Q149" s="110">
        <v>0.61357142857142855</v>
      </c>
      <c r="R149"/>
      <c r="S149" s="123">
        <f t="shared" si="55"/>
        <v>0.71399999999999997</v>
      </c>
      <c r="T149" s="103" t="str">
        <f t="shared" si="63"/>
        <v>Alta</v>
      </c>
      <c r="X149" s="54" t="str">
        <f t="shared" si="56"/>
        <v>V. VALDESIA</v>
      </c>
      <c r="Y149" s="51" t="str">
        <f t="shared" si="57"/>
        <v>Degradación</v>
      </c>
      <c r="Z149" s="51" t="str">
        <f t="shared" si="58"/>
        <v>Desastres Naturales</v>
      </c>
      <c r="AA149" s="100">
        <f t="shared" si="59"/>
        <v>0.16700000000000001</v>
      </c>
      <c r="AB149" s="100">
        <f t="shared" si="60"/>
        <v>0.16600000000000001</v>
      </c>
      <c r="AC149" s="51" t="str">
        <f t="shared" si="61"/>
        <v>Muy Baja</v>
      </c>
    </row>
    <row r="150" spans="1:29" x14ac:dyDescent="0.2">
      <c r="A150" s="93" t="s">
        <v>916</v>
      </c>
      <c r="B150" s="93" t="s">
        <v>15</v>
      </c>
      <c r="C150" s="51" t="s">
        <v>952</v>
      </c>
      <c r="D150" s="178">
        <v>0.75772727272727269</v>
      </c>
      <c r="E150" s="93"/>
      <c r="G150" s="155">
        <f t="shared" si="62"/>
        <v>1</v>
      </c>
      <c r="H150" s="93" t="str">
        <f t="shared" si="30"/>
        <v>Muy Alta</v>
      </c>
      <c r="O150" s="51" t="s">
        <v>916</v>
      </c>
      <c r="P150" s="51" t="s">
        <v>238</v>
      </c>
      <c r="Q150" s="110">
        <v>0.33050000000000002</v>
      </c>
      <c r="R150"/>
      <c r="S150" s="123">
        <f t="shared" si="55"/>
        <v>0.33300000000000002</v>
      </c>
      <c r="T150" s="103" t="str">
        <f t="shared" si="63"/>
        <v>Baja</v>
      </c>
      <c r="X150" s="54" t="str">
        <f t="shared" si="56"/>
        <v>V. VALDESIA</v>
      </c>
      <c r="Y150" s="51" t="str">
        <f t="shared" si="57"/>
        <v>Degradación</v>
      </c>
      <c r="Z150" s="51" t="str">
        <f t="shared" si="58"/>
        <v>Extracción de Madera Leña/Carbón</v>
      </c>
      <c r="AA150" s="100">
        <f t="shared" si="59"/>
        <v>0.91449999999999987</v>
      </c>
      <c r="AB150" s="100">
        <f t="shared" si="60"/>
        <v>1</v>
      </c>
      <c r="AC150" s="51" t="str">
        <f t="shared" si="61"/>
        <v>Muy Alta</v>
      </c>
    </row>
    <row r="151" spans="1:29" x14ac:dyDescent="0.2">
      <c r="A151" s="96" t="s">
        <v>916</v>
      </c>
      <c r="B151" s="96" t="s">
        <v>3</v>
      </c>
      <c r="C151" s="96" t="s">
        <v>39</v>
      </c>
      <c r="D151" s="137">
        <v>0.66425000000000001</v>
      </c>
      <c r="E151" s="96"/>
      <c r="G151" s="137">
        <f t="shared" ref="G151:G158" si="64">+_xlfn.PERCENTRANK.INC($D$151:$D$158,D151,3)</f>
        <v>0.71399999999999997</v>
      </c>
      <c r="H151" s="96" t="str">
        <f t="shared" si="30"/>
        <v>Alta</v>
      </c>
      <c r="O151" s="51" t="s">
        <v>916</v>
      </c>
      <c r="P151" s="51" t="s">
        <v>228</v>
      </c>
      <c r="Q151" s="110">
        <v>0.73275000000000001</v>
      </c>
      <c r="R151"/>
      <c r="S151" s="123">
        <f t="shared" si="55"/>
        <v>0.85699999999999998</v>
      </c>
      <c r="T151" s="103" t="str">
        <f t="shared" si="63"/>
        <v>Muy Alta</v>
      </c>
      <c r="X151" s="54" t="str">
        <f t="shared" si="56"/>
        <v>V. VALDESIA</v>
      </c>
      <c r="Y151" s="51" t="str">
        <f t="shared" si="57"/>
        <v>Degradación</v>
      </c>
      <c r="Z151" s="51" t="str">
        <f t="shared" si="58"/>
        <v>Incendios Mediana y Baja Intensidad</v>
      </c>
      <c r="AA151" s="100">
        <f t="shared" si="59"/>
        <v>0.26</v>
      </c>
      <c r="AB151" s="100">
        <f t="shared" si="60"/>
        <v>0.33300000000000002</v>
      </c>
      <c r="AC151" s="51" t="str">
        <f t="shared" si="61"/>
        <v>Baja</v>
      </c>
    </row>
    <row r="152" spans="1:29" x14ac:dyDescent="0.2">
      <c r="A152" s="96" t="s">
        <v>916</v>
      </c>
      <c r="B152" s="96" t="s">
        <v>3</v>
      </c>
      <c r="C152" s="96" t="s">
        <v>5</v>
      </c>
      <c r="D152" s="137">
        <v>0.45128571428571423</v>
      </c>
      <c r="E152" s="96"/>
      <c r="G152" s="137">
        <f t="shared" si="64"/>
        <v>0.57099999999999995</v>
      </c>
      <c r="H152" s="96" t="str">
        <f t="shared" si="30"/>
        <v>Media</v>
      </c>
      <c r="O152" s="51" t="s">
        <v>916</v>
      </c>
      <c r="P152" s="51" t="s">
        <v>922</v>
      </c>
      <c r="Q152" s="110">
        <v>0.33324999999999999</v>
      </c>
      <c r="R152"/>
      <c r="S152" s="123">
        <f t="shared" si="55"/>
        <v>0.38</v>
      </c>
      <c r="T152" s="103" t="str">
        <f t="shared" si="63"/>
        <v>Baja</v>
      </c>
      <c r="X152" s="54" t="str">
        <f t="shared" si="56"/>
        <v>V. VALDESIA</v>
      </c>
      <c r="Y152" s="51" t="str">
        <f t="shared" si="57"/>
        <v>Degradación</v>
      </c>
      <c r="Z152" s="51" t="str">
        <f t="shared" si="58"/>
        <v>Introducción Especies Exóticas/Invasoras</v>
      </c>
      <c r="AA152" s="100">
        <f t="shared" si="59"/>
        <v>0.28799999999999998</v>
      </c>
      <c r="AB152" s="100">
        <f t="shared" si="60"/>
        <v>0.5</v>
      </c>
      <c r="AC152" s="51" t="str">
        <f t="shared" si="61"/>
        <v>Media</v>
      </c>
    </row>
    <row r="153" spans="1:29" x14ac:dyDescent="0.2">
      <c r="A153" s="96" t="s">
        <v>916</v>
      </c>
      <c r="B153" s="96" t="s">
        <v>3</v>
      </c>
      <c r="C153" s="96" t="s">
        <v>173</v>
      </c>
      <c r="D153" s="137">
        <v>5.4999999999999997E-3</v>
      </c>
      <c r="E153" s="96"/>
      <c r="G153" s="137">
        <f t="shared" si="64"/>
        <v>0</v>
      </c>
      <c r="H153" s="96" t="str">
        <f t="shared" si="30"/>
        <v>Muy Baja</v>
      </c>
      <c r="O153" s="51" t="s">
        <v>916</v>
      </c>
      <c r="P153" s="51" t="s">
        <v>925</v>
      </c>
      <c r="Q153" s="110">
        <v>0.109</v>
      </c>
      <c r="R153"/>
      <c r="S153" s="123">
        <f t="shared" si="55"/>
        <v>0.19</v>
      </c>
      <c r="T153" s="103" t="str">
        <f t="shared" si="63"/>
        <v>Muy Baja</v>
      </c>
      <c r="X153" s="54" t="str">
        <f t="shared" si="56"/>
        <v>V. VALDESIA</v>
      </c>
      <c r="Y153" s="51" t="str">
        <f t="shared" si="57"/>
        <v>Degradación</v>
      </c>
      <c r="Z153" s="51" t="str">
        <f t="shared" si="58"/>
        <v>Pastoreo de ganado en bosques</v>
      </c>
      <c r="AA153" s="100">
        <f t="shared" si="59"/>
        <v>0.8902500000000001</v>
      </c>
      <c r="AB153" s="100">
        <f t="shared" si="60"/>
        <v>0.83299999999999996</v>
      </c>
      <c r="AC153" s="51" t="str">
        <f t="shared" si="61"/>
        <v>Muy Alta</v>
      </c>
    </row>
    <row r="154" spans="1:29" x14ac:dyDescent="0.2">
      <c r="A154" s="96" t="s">
        <v>916</v>
      </c>
      <c r="B154" s="96" t="s">
        <v>3</v>
      </c>
      <c r="C154" s="96" t="s">
        <v>40</v>
      </c>
      <c r="D154" s="137">
        <v>0.72399999999999987</v>
      </c>
      <c r="E154" s="96"/>
      <c r="G154" s="137">
        <f t="shared" si="64"/>
        <v>0.85699999999999998</v>
      </c>
      <c r="H154" s="96" t="str">
        <f t="shared" si="30"/>
        <v>Muy Alta</v>
      </c>
      <c r="O154" s="51" t="s">
        <v>916</v>
      </c>
      <c r="P154" s="51" t="s">
        <v>926</v>
      </c>
      <c r="Q154" s="110">
        <v>0.5</v>
      </c>
      <c r="R154"/>
      <c r="S154" s="123">
        <f t="shared" si="55"/>
        <v>0.57099999999999995</v>
      </c>
      <c r="T154" s="103" t="str">
        <f t="shared" si="63"/>
        <v>Media</v>
      </c>
      <c r="X154" s="54" t="str">
        <f t="shared" si="56"/>
        <v>V. VALDESIA</v>
      </c>
      <c r="Y154" s="51" t="str">
        <f t="shared" si="57"/>
        <v>Degradación</v>
      </c>
      <c r="Z154" s="51" t="str">
        <f t="shared" si="58"/>
        <v>Plagas y Enfermedades Forestales</v>
      </c>
      <c r="AA154" s="100">
        <f t="shared" si="59"/>
        <v>2.1000000000000001E-2</v>
      </c>
      <c r="AB154" s="100">
        <f t="shared" si="60"/>
        <v>0</v>
      </c>
      <c r="AC154" s="51" t="str">
        <f t="shared" si="61"/>
        <v>Muy Baja</v>
      </c>
    </row>
    <row r="155" spans="1:29" x14ac:dyDescent="0.2">
      <c r="A155" s="96" t="s">
        <v>916</v>
      </c>
      <c r="B155" s="96" t="s">
        <v>3</v>
      </c>
      <c r="C155" s="96" t="s">
        <v>229</v>
      </c>
      <c r="D155" s="137">
        <v>8.2000000000000003E-2</v>
      </c>
      <c r="E155" s="96"/>
      <c r="G155" s="137">
        <f t="shared" si="64"/>
        <v>0.28499999999999998</v>
      </c>
      <c r="H155" s="96" t="str">
        <f t="shared" si="30"/>
        <v>Baja</v>
      </c>
      <c r="O155" s="51" t="s">
        <v>916</v>
      </c>
      <c r="P155" s="51" t="s">
        <v>951</v>
      </c>
      <c r="Q155" s="110">
        <v>0.58650000000000002</v>
      </c>
      <c r="R155"/>
      <c r="S155" s="123">
        <f t="shared" si="55"/>
        <v>0.66600000000000004</v>
      </c>
      <c r="T155" s="103" t="str">
        <f t="shared" si="63"/>
        <v>Alta</v>
      </c>
      <c r="X155" s="54" t="str">
        <f t="shared" si="56"/>
        <v>V. VALDESIA</v>
      </c>
      <c r="Y155" s="51" t="str">
        <f t="shared" si="57"/>
        <v>Degradación</v>
      </c>
      <c r="Z155" s="51" t="str">
        <f t="shared" si="58"/>
        <v>Planes de Manejo mal gestionados/mal ejecutados</v>
      </c>
      <c r="AA155" s="100">
        <f t="shared" si="59"/>
        <v>0.61357142857142855</v>
      </c>
      <c r="AB155" s="100">
        <f t="shared" si="60"/>
        <v>0.66600000000000004</v>
      </c>
      <c r="AC155" s="51" t="str">
        <f t="shared" si="61"/>
        <v>Alta</v>
      </c>
    </row>
    <row r="156" spans="1:29" x14ac:dyDescent="0.2">
      <c r="A156" s="96" t="s">
        <v>916</v>
      </c>
      <c r="B156" s="96" t="s">
        <v>3</v>
      </c>
      <c r="C156" s="96" t="s">
        <v>7</v>
      </c>
      <c r="D156" s="137">
        <v>7.5999999999999998E-2</v>
      </c>
      <c r="E156" s="96"/>
      <c r="G156" s="137">
        <f t="shared" si="64"/>
        <v>0.14199999999999999</v>
      </c>
      <c r="H156" s="96" t="str">
        <f t="shared" si="30"/>
        <v>Muy Baja</v>
      </c>
      <c r="O156" s="51" t="s">
        <v>916</v>
      </c>
      <c r="P156" s="51" t="s">
        <v>952</v>
      </c>
      <c r="Q156" s="110">
        <v>0.75772727272727269</v>
      </c>
      <c r="R156"/>
      <c r="S156" s="123">
        <f t="shared" si="55"/>
        <v>0.90400000000000003</v>
      </c>
      <c r="T156" s="103" t="str">
        <f t="shared" si="63"/>
        <v>Muy Alta</v>
      </c>
      <c r="X156" s="54" t="str">
        <f t="shared" si="56"/>
        <v>VI. ENRIQUILLO</v>
      </c>
      <c r="Y156" s="51" t="str">
        <f t="shared" si="57"/>
        <v>Causas Indirectas</v>
      </c>
      <c r="Z156" s="51" t="str">
        <f t="shared" si="58"/>
        <v>Ausencia de Incentivos Forestales</v>
      </c>
      <c r="AA156" s="100">
        <f t="shared" si="59"/>
        <v>0.372</v>
      </c>
      <c r="AB156" s="100">
        <f t="shared" si="60"/>
        <v>0.5</v>
      </c>
      <c r="AC156" s="51" t="str">
        <f t="shared" si="61"/>
        <v>Media</v>
      </c>
    </row>
    <row r="157" spans="1:29" x14ac:dyDescent="0.2">
      <c r="A157" s="96" t="s">
        <v>916</v>
      </c>
      <c r="B157" s="96" t="s">
        <v>3</v>
      </c>
      <c r="C157" s="96" t="s">
        <v>228</v>
      </c>
      <c r="D157" s="137">
        <v>0.73275000000000001</v>
      </c>
      <c r="E157" s="96"/>
      <c r="G157" s="137">
        <f t="shared" si="64"/>
        <v>1</v>
      </c>
      <c r="H157" s="96" t="str">
        <f t="shared" si="30"/>
        <v>Muy Alta</v>
      </c>
      <c r="O157" s="51" t="s">
        <v>917</v>
      </c>
      <c r="P157" s="51" t="s">
        <v>39</v>
      </c>
      <c r="Q157" s="110">
        <v>0.74299999999999999</v>
      </c>
      <c r="R157"/>
      <c r="S157" s="124">
        <f>+_xlfn.PERCENTRANK.INC($Q$157:$Q$182,Q157,3)</f>
        <v>0.84</v>
      </c>
      <c r="T157" s="102" t="str">
        <f t="shared" si="63"/>
        <v>Muy Alta</v>
      </c>
      <c r="X157" s="54" t="str">
        <f t="shared" si="56"/>
        <v>VI. ENRIQUILLO</v>
      </c>
      <c r="Y157" s="51" t="str">
        <f t="shared" si="57"/>
        <v>Causas Indirectas</v>
      </c>
      <c r="Z157" s="51" t="str">
        <f t="shared" si="58"/>
        <v>Desastres Naturales</v>
      </c>
      <c r="AA157" s="100">
        <f t="shared" si="59"/>
        <v>0.20300000000000001</v>
      </c>
      <c r="AB157" s="100">
        <f t="shared" si="60"/>
        <v>0.1</v>
      </c>
      <c r="AC157" s="51" t="str">
        <f t="shared" si="61"/>
        <v>Muy Baja</v>
      </c>
    </row>
    <row r="158" spans="1:29" x14ac:dyDescent="0.2">
      <c r="A158" s="96" t="s">
        <v>916</v>
      </c>
      <c r="B158" s="96" t="s">
        <v>3</v>
      </c>
      <c r="C158" s="51" t="s">
        <v>922</v>
      </c>
      <c r="D158" s="178">
        <v>0.33324999999999999</v>
      </c>
      <c r="E158" s="96"/>
      <c r="G158" s="137">
        <f t="shared" si="64"/>
        <v>0.42799999999999999</v>
      </c>
      <c r="H158" s="96" t="str">
        <f t="shared" ref="H158:H221" si="65">+IF(G158&lt;=$M$19,$K$19,IF(G158&lt;=$M$18,$K$18,IF(G158&lt;=$M$17,$K$17,IF(G158&lt;=$M$16,$K$16,$K$15))))</f>
        <v>Media</v>
      </c>
      <c r="O158" s="51" t="s">
        <v>917</v>
      </c>
      <c r="P158" s="51" t="s">
        <v>5</v>
      </c>
      <c r="Q158" s="110">
        <v>0.63200000000000001</v>
      </c>
      <c r="R158"/>
      <c r="S158" s="124">
        <f t="shared" ref="S158:S182" si="66">+_xlfn.PERCENTRANK.INC($Q$157:$Q$182,Q158,3)</f>
        <v>0.68</v>
      </c>
      <c r="T158" s="102" t="str">
        <f t="shared" si="63"/>
        <v>Alta</v>
      </c>
      <c r="X158" s="54" t="str">
        <f t="shared" si="56"/>
        <v>VI. ENRIQUILLO</v>
      </c>
      <c r="Y158" s="51" t="str">
        <f t="shared" si="57"/>
        <v>Causas Indirectas</v>
      </c>
      <c r="Z158" s="51" t="str">
        <f t="shared" si="58"/>
        <v>Dinámica Migratoria</v>
      </c>
      <c r="AA158" s="100">
        <f t="shared" si="59"/>
        <v>0.54079999999999995</v>
      </c>
      <c r="AB158" s="100">
        <f t="shared" si="60"/>
        <v>0.7</v>
      </c>
      <c r="AC158" s="51" t="str">
        <f t="shared" si="61"/>
        <v>Alta</v>
      </c>
    </row>
    <row r="159" spans="1:29" x14ac:dyDescent="0.2">
      <c r="A159" s="88" t="s">
        <v>916</v>
      </c>
      <c r="B159" s="88" t="s">
        <v>10</v>
      </c>
      <c r="C159" s="88" t="s">
        <v>173</v>
      </c>
      <c r="D159" s="139">
        <v>0.16700000000000001</v>
      </c>
      <c r="E159" s="88"/>
      <c r="G159" s="139">
        <f t="shared" ref="G159:G165" si="67">+_xlfn.PERCENTRANK.INC($D$159:$D$165,D159,3)</f>
        <v>0.16600000000000001</v>
      </c>
      <c r="H159" s="88" t="str">
        <f t="shared" si="65"/>
        <v>Muy Baja</v>
      </c>
      <c r="O159" s="51" t="s">
        <v>917</v>
      </c>
      <c r="P159" s="51" t="s">
        <v>227</v>
      </c>
      <c r="Q159" s="110">
        <v>0.372</v>
      </c>
      <c r="R159"/>
      <c r="S159" s="124">
        <f t="shared" si="66"/>
        <v>0.52</v>
      </c>
      <c r="T159" s="102" t="str">
        <f t="shared" si="63"/>
        <v>Media</v>
      </c>
      <c r="X159" s="54" t="str">
        <f t="shared" ref="X159:X177" si="68">+A169</f>
        <v>VI. ENRIQUILLO</v>
      </c>
      <c r="Y159" s="51" t="str">
        <f t="shared" ref="Y159:Y177" si="69">+B169</f>
        <v>Causas Indirectas</v>
      </c>
      <c r="Z159" s="51" t="str">
        <f t="shared" ref="Z159:Z177" si="70">+C169</f>
        <v>Incumplimiento Legislación Vigente</v>
      </c>
      <c r="AA159" s="100">
        <f t="shared" ref="AA159:AA177" si="71">+D169</f>
        <v>0.313</v>
      </c>
      <c r="AB159" s="100">
        <f t="shared" ref="AB159:AB177" si="72">+G169</f>
        <v>0.2</v>
      </c>
      <c r="AC159" s="51" t="str">
        <f t="shared" ref="AC159:AC177" si="73">+H169</f>
        <v>Muy Baja</v>
      </c>
    </row>
    <row r="160" spans="1:29" x14ac:dyDescent="0.2">
      <c r="A160" s="88" t="s">
        <v>916</v>
      </c>
      <c r="B160" s="88" t="s">
        <v>10</v>
      </c>
      <c r="C160" s="88" t="s">
        <v>42</v>
      </c>
      <c r="D160" s="139">
        <v>0.91449999999999987</v>
      </c>
      <c r="E160" s="88"/>
      <c r="G160" s="139">
        <f t="shared" si="67"/>
        <v>1</v>
      </c>
      <c r="H160" s="88" t="str">
        <f t="shared" si="65"/>
        <v>Muy Alta</v>
      </c>
      <c r="O160" s="51" t="s">
        <v>917</v>
      </c>
      <c r="P160" s="51" t="s">
        <v>173</v>
      </c>
      <c r="Q160" s="110">
        <v>0.13833333333333334</v>
      </c>
      <c r="R160"/>
      <c r="S160" s="124">
        <f t="shared" si="66"/>
        <v>0.16</v>
      </c>
      <c r="T160" s="102" t="str">
        <f t="shared" si="63"/>
        <v>Muy Baja</v>
      </c>
      <c r="X160" s="54" t="str">
        <f t="shared" si="68"/>
        <v>VI. ENRIQUILLO</v>
      </c>
      <c r="Y160" s="51" t="str">
        <f t="shared" si="69"/>
        <v>Causas Indirectas</v>
      </c>
      <c r="Z160" s="51" t="str">
        <f t="shared" si="70"/>
        <v>Informalidad Mercado Leña/Carbón</v>
      </c>
      <c r="AA160" s="100">
        <f t="shared" si="71"/>
        <v>0.60625000000000007</v>
      </c>
      <c r="AB160" s="100">
        <f t="shared" si="72"/>
        <v>0.8</v>
      </c>
      <c r="AC160" s="51" t="str">
        <f t="shared" si="73"/>
        <v>Alta</v>
      </c>
    </row>
    <row r="161" spans="1:29" x14ac:dyDescent="0.2">
      <c r="A161" s="88" t="s">
        <v>916</v>
      </c>
      <c r="B161" s="88" t="s">
        <v>10</v>
      </c>
      <c r="C161" s="88" t="s">
        <v>230</v>
      </c>
      <c r="D161" s="139">
        <v>0.26</v>
      </c>
      <c r="E161" s="88"/>
      <c r="G161" s="139">
        <f t="shared" si="67"/>
        <v>0.33300000000000002</v>
      </c>
      <c r="H161" s="88" t="str">
        <f t="shared" si="65"/>
        <v>Baja</v>
      </c>
      <c r="O161" s="51" t="s">
        <v>917</v>
      </c>
      <c r="P161" s="51" t="s">
        <v>232</v>
      </c>
      <c r="Q161" s="110">
        <v>0.54079999999999995</v>
      </c>
      <c r="R161"/>
      <c r="S161" s="124">
        <f t="shared" si="66"/>
        <v>0.6</v>
      </c>
      <c r="T161" s="102" t="str">
        <f t="shared" si="63"/>
        <v>Media</v>
      </c>
      <c r="X161" s="54" t="str">
        <f t="shared" si="68"/>
        <v>VI. ENRIQUILLO</v>
      </c>
      <c r="Y161" s="51" t="str">
        <f t="shared" si="69"/>
        <v>Causas Indirectas</v>
      </c>
      <c r="Z161" s="51" t="str">
        <f t="shared" si="70"/>
        <v>Pobreza -Desempleo</v>
      </c>
      <c r="AA161" s="100">
        <f t="shared" si="71"/>
        <v>0.34549999999999997</v>
      </c>
      <c r="AB161" s="100">
        <f t="shared" si="72"/>
        <v>0.3</v>
      </c>
      <c r="AC161" s="51" t="str">
        <f t="shared" si="73"/>
        <v>Baja</v>
      </c>
    </row>
    <row r="162" spans="1:29" x14ac:dyDescent="0.2">
      <c r="A162" s="88" t="s">
        <v>916</v>
      </c>
      <c r="B162" s="88" t="s">
        <v>10</v>
      </c>
      <c r="C162" s="88" t="s">
        <v>234</v>
      </c>
      <c r="D162" s="139">
        <v>0.28799999999999998</v>
      </c>
      <c r="E162" s="88"/>
      <c r="G162" s="139">
        <f t="shared" si="67"/>
        <v>0.5</v>
      </c>
      <c r="H162" s="88" t="str">
        <f t="shared" si="65"/>
        <v>Media</v>
      </c>
      <c r="O162" s="51" t="s">
        <v>917</v>
      </c>
      <c r="P162" s="51" t="s">
        <v>42</v>
      </c>
      <c r="Q162" s="110">
        <v>0.91049999999999998</v>
      </c>
      <c r="R162"/>
      <c r="S162" s="124">
        <f t="shared" si="66"/>
        <v>0.96</v>
      </c>
      <c r="T162" s="102" t="str">
        <f t="shared" si="63"/>
        <v>Muy Alta</v>
      </c>
      <c r="X162" s="54" t="str">
        <f t="shared" si="68"/>
        <v>VI. ENRIQUILLO</v>
      </c>
      <c r="Y162" s="51" t="str">
        <f t="shared" si="69"/>
        <v>Causas Indirectas</v>
      </c>
      <c r="Z162" s="51" t="str">
        <f t="shared" si="70"/>
        <v>Tenencia de la Tierra</v>
      </c>
      <c r="AA162" s="100">
        <f t="shared" si="71"/>
        <v>0.36</v>
      </c>
      <c r="AB162" s="100">
        <f t="shared" si="72"/>
        <v>0.4</v>
      </c>
      <c r="AC162" s="51" t="str">
        <f t="shared" si="73"/>
        <v>Baja</v>
      </c>
    </row>
    <row r="163" spans="1:29" x14ac:dyDescent="0.2">
      <c r="A163" s="88" t="s">
        <v>916</v>
      </c>
      <c r="B163" s="88" t="s">
        <v>10</v>
      </c>
      <c r="C163" s="88" t="s">
        <v>12</v>
      </c>
      <c r="D163" s="139">
        <v>0.8902500000000001</v>
      </c>
      <c r="E163" s="88"/>
      <c r="G163" s="139">
        <f t="shared" si="67"/>
        <v>0.83299999999999996</v>
      </c>
      <c r="H163" s="88" t="str">
        <f t="shared" si="65"/>
        <v>Muy Alta</v>
      </c>
      <c r="O163" s="51" t="s">
        <v>917</v>
      </c>
      <c r="P163" s="51" t="s">
        <v>243</v>
      </c>
      <c r="Q163" s="110">
        <v>0.23649999999999999</v>
      </c>
      <c r="R163"/>
      <c r="S163" s="124">
        <f t="shared" si="66"/>
        <v>0.32</v>
      </c>
      <c r="T163" s="102" t="str">
        <f t="shared" si="63"/>
        <v>Baja</v>
      </c>
      <c r="X163" s="54" t="str">
        <f t="shared" si="68"/>
        <v>VI. ENRIQUILLO</v>
      </c>
      <c r="Y163" s="51" t="str">
        <f t="shared" si="69"/>
        <v>Causas Indirectas</v>
      </c>
      <c r="Z163" s="51" t="str">
        <f t="shared" si="70"/>
        <v>Turismo: Expansión del área turística</v>
      </c>
      <c r="AA163" s="100">
        <f t="shared" si="71"/>
        <v>0.09</v>
      </c>
      <c r="AB163" s="100">
        <f t="shared" si="72"/>
        <v>0</v>
      </c>
      <c r="AC163" s="51" t="str">
        <f t="shared" si="73"/>
        <v>Muy Baja</v>
      </c>
    </row>
    <row r="164" spans="1:29" x14ac:dyDescent="0.2">
      <c r="A164" s="88" t="s">
        <v>916</v>
      </c>
      <c r="B164" s="88" t="s">
        <v>10</v>
      </c>
      <c r="C164" s="88" t="s">
        <v>233</v>
      </c>
      <c r="D164" s="139">
        <v>2.1000000000000001E-2</v>
      </c>
      <c r="E164" s="88"/>
      <c r="G164" s="139">
        <f t="shared" si="67"/>
        <v>0</v>
      </c>
      <c r="H164" s="88" t="str">
        <f t="shared" si="65"/>
        <v>Muy Baja</v>
      </c>
      <c r="O164" s="51" t="s">
        <v>917</v>
      </c>
      <c r="P164" s="51" t="s">
        <v>40</v>
      </c>
      <c r="Q164" s="110">
        <v>0.68274999999999997</v>
      </c>
      <c r="R164"/>
      <c r="S164" s="124">
        <f t="shared" si="66"/>
        <v>0.76</v>
      </c>
      <c r="T164" s="102" t="str">
        <f t="shared" si="63"/>
        <v>Alta</v>
      </c>
      <c r="X164" s="54" t="str">
        <f t="shared" si="68"/>
        <v>VI. ENRIQUILLO</v>
      </c>
      <c r="Y164" s="51" t="str">
        <f t="shared" si="69"/>
        <v>Causas Indirectas</v>
      </c>
      <c r="Z164" s="51" t="str">
        <f t="shared" si="70"/>
        <v>Débil Educación Ambiental</v>
      </c>
      <c r="AA164" s="100">
        <f t="shared" si="71"/>
        <v>0.46500000000000002</v>
      </c>
      <c r="AB164" s="100">
        <f t="shared" si="72"/>
        <v>0.6</v>
      </c>
      <c r="AC164" s="51" t="str">
        <f t="shared" si="73"/>
        <v>Media</v>
      </c>
    </row>
    <row r="165" spans="1:29" x14ac:dyDescent="0.2">
      <c r="A165" s="88" t="s">
        <v>916</v>
      </c>
      <c r="B165" s="88" t="s">
        <v>10</v>
      </c>
      <c r="C165" s="88" t="s">
        <v>231</v>
      </c>
      <c r="D165" s="139">
        <v>0.61357142857142855</v>
      </c>
      <c r="E165" s="88"/>
      <c r="G165" s="139">
        <f t="shared" si="67"/>
        <v>0.66600000000000004</v>
      </c>
      <c r="H165" s="88" t="str">
        <f t="shared" si="65"/>
        <v>Alta</v>
      </c>
      <c r="O165" s="51" t="s">
        <v>917</v>
      </c>
      <c r="P165" s="51" t="s">
        <v>229</v>
      </c>
      <c r="Q165" s="110">
        <v>0.16</v>
      </c>
      <c r="R165"/>
      <c r="S165" s="124">
        <f t="shared" si="66"/>
        <v>0.2</v>
      </c>
      <c r="T165" s="102" t="str">
        <f t="shared" si="63"/>
        <v>Muy Baja</v>
      </c>
      <c r="X165" s="54" t="str">
        <f t="shared" si="68"/>
        <v>VI. ENRIQUILLO</v>
      </c>
      <c r="Y165" s="51" t="str">
        <f t="shared" si="69"/>
        <v>Causas Indirectas</v>
      </c>
      <c r="Z165" s="51" t="str">
        <f t="shared" si="70"/>
        <v>Debilidad en la Institucionalidad Forestal</v>
      </c>
      <c r="AA165" s="100">
        <f t="shared" si="71"/>
        <v>0.63549999999999995</v>
      </c>
      <c r="AB165" s="100">
        <f t="shared" si="72"/>
        <v>0.9</v>
      </c>
      <c r="AC165" s="51" t="str">
        <f t="shared" si="73"/>
        <v>Muy Alta</v>
      </c>
    </row>
    <row r="166" spans="1:29" x14ac:dyDescent="0.2">
      <c r="A166" s="95" t="s">
        <v>917</v>
      </c>
      <c r="B166" s="95" t="s">
        <v>15</v>
      </c>
      <c r="C166" s="95" t="s">
        <v>227</v>
      </c>
      <c r="D166" s="133">
        <v>0.372</v>
      </c>
      <c r="E166" s="95"/>
      <c r="G166" s="133">
        <f t="shared" ref="G166:G176" si="74">+_xlfn.PERCENTRANK.INC($D$166:$D$176,D166,3)</f>
        <v>0.5</v>
      </c>
      <c r="H166" s="95" t="str">
        <f t="shared" si="65"/>
        <v>Media</v>
      </c>
      <c r="O166" s="51" t="s">
        <v>917</v>
      </c>
      <c r="P166" s="51" t="s">
        <v>230</v>
      </c>
      <c r="Q166" s="110">
        <v>0.28249999999999997</v>
      </c>
      <c r="R166"/>
      <c r="S166" s="124">
        <f t="shared" si="66"/>
        <v>0.36</v>
      </c>
      <c r="T166" s="102" t="str">
        <f t="shared" si="63"/>
        <v>Baja</v>
      </c>
      <c r="X166" s="54" t="str">
        <f t="shared" si="68"/>
        <v>VI. ENRIQUILLO</v>
      </c>
      <c r="Y166" s="51" t="str">
        <f t="shared" si="69"/>
        <v>Causas Indirectas</v>
      </c>
      <c r="Z166" s="51" t="str">
        <f t="shared" si="70"/>
        <v>Debilidad en las Políticas Públicas</v>
      </c>
      <c r="AA166" s="100">
        <f t="shared" si="71"/>
        <v>0.84925000000000006</v>
      </c>
      <c r="AB166" s="100">
        <f t="shared" si="72"/>
        <v>1</v>
      </c>
      <c r="AC166" s="51" t="str">
        <f t="shared" si="73"/>
        <v>Muy Alta</v>
      </c>
    </row>
    <row r="167" spans="1:29" x14ac:dyDescent="0.2">
      <c r="A167" s="95" t="s">
        <v>917</v>
      </c>
      <c r="B167" s="95" t="s">
        <v>15</v>
      </c>
      <c r="C167" s="95" t="s">
        <v>173</v>
      </c>
      <c r="D167" s="133">
        <v>0.20300000000000001</v>
      </c>
      <c r="E167" s="95"/>
      <c r="G167" s="133">
        <f t="shared" si="74"/>
        <v>0.1</v>
      </c>
      <c r="H167" s="95" t="str">
        <f t="shared" si="65"/>
        <v>Muy Baja</v>
      </c>
      <c r="O167" s="51" t="s">
        <v>917</v>
      </c>
      <c r="P167" s="51" t="s">
        <v>236</v>
      </c>
      <c r="Q167" s="110">
        <v>0.313</v>
      </c>
      <c r="R167"/>
      <c r="S167" s="124">
        <f t="shared" si="66"/>
        <v>0.4</v>
      </c>
      <c r="T167" s="102" t="str">
        <f t="shared" si="63"/>
        <v>Baja</v>
      </c>
      <c r="X167" s="54" t="str">
        <f t="shared" si="68"/>
        <v>VI. ENRIQUILLO</v>
      </c>
      <c r="Y167" s="51" t="str">
        <f t="shared" si="69"/>
        <v>Deforestación</v>
      </c>
      <c r="Z167" s="51" t="str">
        <f t="shared" si="70"/>
        <v>Agricultura Comercial</v>
      </c>
      <c r="AA167" s="100">
        <f t="shared" si="71"/>
        <v>0.74299999999999999</v>
      </c>
      <c r="AB167" s="100">
        <f t="shared" si="72"/>
        <v>0.83299999999999996</v>
      </c>
      <c r="AC167" s="51" t="str">
        <f t="shared" si="73"/>
        <v>Muy Alta</v>
      </c>
    </row>
    <row r="168" spans="1:29" x14ac:dyDescent="0.2">
      <c r="A168" s="95" t="s">
        <v>917</v>
      </c>
      <c r="B168" s="95" t="s">
        <v>15</v>
      </c>
      <c r="C168" s="95" t="s">
        <v>232</v>
      </c>
      <c r="D168" s="133">
        <v>0.54079999999999995</v>
      </c>
      <c r="E168" s="95"/>
      <c r="G168" s="133">
        <f t="shared" si="74"/>
        <v>0.7</v>
      </c>
      <c r="H168" s="95" t="str">
        <f t="shared" si="65"/>
        <v>Alta</v>
      </c>
      <c r="O168" s="51" t="s">
        <v>917</v>
      </c>
      <c r="P168" s="51" t="s">
        <v>19</v>
      </c>
      <c r="Q168" s="110">
        <v>0.60625000000000007</v>
      </c>
      <c r="R168"/>
      <c r="S168" s="124">
        <f t="shared" si="66"/>
        <v>0.64</v>
      </c>
      <c r="T168" s="102" t="str">
        <f t="shared" si="63"/>
        <v>Alta</v>
      </c>
      <c r="X168" s="54" t="str">
        <f t="shared" si="68"/>
        <v>VI. ENRIQUILLO</v>
      </c>
      <c r="Y168" s="51" t="str">
        <f t="shared" si="69"/>
        <v>Deforestación</v>
      </c>
      <c r="Z168" s="51" t="str">
        <f t="shared" si="70"/>
        <v>Agricultura migratoria/subsistencia</v>
      </c>
      <c r="AA168" s="100">
        <f t="shared" si="71"/>
        <v>0.63200000000000001</v>
      </c>
      <c r="AB168" s="100">
        <f t="shared" si="72"/>
        <v>0.5</v>
      </c>
      <c r="AC168" s="51" t="str">
        <f t="shared" si="73"/>
        <v>Media</v>
      </c>
    </row>
    <row r="169" spans="1:29" x14ac:dyDescent="0.2">
      <c r="A169" s="95" t="s">
        <v>917</v>
      </c>
      <c r="B169" s="95" t="s">
        <v>15</v>
      </c>
      <c r="C169" s="95" t="s">
        <v>236</v>
      </c>
      <c r="D169" s="133">
        <v>0.313</v>
      </c>
      <c r="E169" s="95"/>
      <c r="G169" s="133">
        <f t="shared" si="74"/>
        <v>0.2</v>
      </c>
      <c r="H169" s="95" t="str">
        <f t="shared" si="65"/>
        <v>Muy Baja</v>
      </c>
      <c r="O169" s="51" t="s">
        <v>917</v>
      </c>
      <c r="P169" s="51" t="s">
        <v>7</v>
      </c>
      <c r="Q169" s="110">
        <v>3.6999999999999998E-2</v>
      </c>
      <c r="R169"/>
      <c r="S169" s="124">
        <f t="shared" si="66"/>
        <v>0.08</v>
      </c>
      <c r="T169" s="102" t="str">
        <f t="shared" si="63"/>
        <v>Muy Baja</v>
      </c>
      <c r="X169" s="54" t="str">
        <f t="shared" si="68"/>
        <v>VI. ENRIQUILLO</v>
      </c>
      <c r="Y169" s="51" t="str">
        <f t="shared" si="69"/>
        <v>Deforestación</v>
      </c>
      <c r="Z169" s="51" t="str">
        <f t="shared" si="70"/>
        <v>Ganadería Comercial</v>
      </c>
      <c r="AA169" s="100">
        <f t="shared" si="71"/>
        <v>0.68274999999999997</v>
      </c>
      <c r="AB169" s="100">
        <f t="shared" si="72"/>
        <v>0.66600000000000004</v>
      </c>
      <c r="AC169" s="51" t="str">
        <f t="shared" si="73"/>
        <v>Alta</v>
      </c>
    </row>
    <row r="170" spans="1:29" x14ac:dyDescent="0.2">
      <c r="A170" s="95" t="s">
        <v>917</v>
      </c>
      <c r="B170" s="95" t="s">
        <v>15</v>
      </c>
      <c r="C170" s="95" t="s">
        <v>19</v>
      </c>
      <c r="D170" s="133">
        <v>0.60625000000000007</v>
      </c>
      <c r="E170" s="95"/>
      <c r="G170" s="133">
        <f t="shared" si="74"/>
        <v>0.8</v>
      </c>
      <c r="H170" s="95" t="str">
        <f t="shared" si="65"/>
        <v>Alta</v>
      </c>
      <c r="O170" s="51" t="s">
        <v>917</v>
      </c>
      <c r="P170" s="51" t="s">
        <v>234</v>
      </c>
      <c r="Q170" s="110">
        <v>0.23249999999999998</v>
      </c>
      <c r="R170"/>
      <c r="S170" s="124">
        <f t="shared" si="66"/>
        <v>0.28000000000000003</v>
      </c>
      <c r="T170" s="102" t="str">
        <f t="shared" si="63"/>
        <v>Baja</v>
      </c>
      <c r="X170" s="54" t="str">
        <f t="shared" si="68"/>
        <v>VI. ENRIQUILLO</v>
      </c>
      <c r="Y170" s="51" t="str">
        <f t="shared" si="69"/>
        <v>Deforestación</v>
      </c>
      <c r="Z170" s="51" t="str">
        <f t="shared" si="70"/>
        <v>Incendios Alta Intensidad</v>
      </c>
      <c r="AA170" s="100">
        <f t="shared" si="71"/>
        <v>0.16</v>
      </c>
      <c r="AB170" s="100">
        <f t="shared" si="72"/>
        <v>0.16600000000000001</v>
      </c>
      <c r="AC170" s="51" t="str">
        <f t="shared" si="73"/>
        <v>Muy Baja</v>
      </c>
    </row>
    <row r="171" spans="1:29" x14ac:dyDescent="0.2">
      <c r="A171" s="95" t="s">
        <v>917</v>
      </c>
      <c r="B171" s="95" t="s">
        <v>15</v>
      </c>
      <c r="C171" s="95" t="s">
        <v>238</v>
      </c>
      <c r="D171" s="133">
        <v>0.34549999999999997</v>
      </c>
      <c r="E171" s="95"/>
      <c r="G171" s="133">
        <f t="shared" si="74"/>
        <v>0.3</v>
      </c>
      <c r="H171" s="95" t="str">
        <f t="shared" si="65"/>
        <v>Baja</v>
      </c>
      <c r="O171" s="51" t="s">
        <v>917</v>
      </c>
      <c r="P171" s="51" t="s">
        <v>242</v>
      </c>
      <c r="Q171" s="110">
        <v>3.4000000000000002E-2</v>
      </c>
      <c r="R171"/>
      <c r="S171" s="124">
        <f t="shared" si="66"/>
        <v>0.04</v>
      </c>
      <c r="T171" s="102" t="str">
        <f t="shared" si="63"/>
        <v>Muy Baja</v>
      </c>
      <c r="X171" s="54" t="str">
        <f t="shared" si="68"/>
        <v>VI. ENRIQUILLO</v>
      </c>
      <c r="Y171" s="51" t="str">
        <f t="shared" si="69"/>
        <v>Deforestación</v>
      </c>
      <c r="Z171" s="51" t="str">
        <f t="shared" si="70"/>
        <v>Infraestructura</v>
      </c>
      <c r="AA171" s="100">
        <f t="shared" si="71"/>
        <v>3.6999999999999998E-2</v>
      </c>
      <c r="AB171" s="100">
        <f t="shared" si="72"/>
        <v>0</v>
      </c>
      <c r="AC171" s="51" t="str">
        <f t="shared" si="73"/>
        <v>Muy Baja</v>
      </c>
    </row>
    <row r="172" spans="1:29" x14ac:dyDescent="0.2">
      <c r="A172" s="95" t="s">
        <v>917</v>
      </c>
      <c r="B172" s="95" t="s">
        <v>15</v>
      </c>
      <c r="C172" s="95" t="s">
        <v>73</v>
      </c>
      <c r="D172" s="133">
        <v>0.36</v>
      </c>
      <c r="E172" s="95"/>
      <c r="G172" s="133">
        <f t="shared" si="74"/>
        <v>0.4</v>
      </c>
      <c r="H172" s="95" t="str">
        <f t="shared" si="65"/>
        <v>Baja</v>
      </c>
      <c r="O172" s="51" t="s">
        <v>917</v>
      </c>
      <c r="P172" s="51" t="s">
        <v>12</v>
      </c>
      <c r="Q172" s="110">
        <v>0.9335</v>
      </c>
      <c r="R172"/>
      <c r="S172" s="124">
        <f t="shared" si="66"/>
        <v>1</v>
      </c>
      <c r="T172" s="102" t="str">
        <f t="shared" si="63"/>
        <v>Muy Alta</v>
      </c>
      <c r="X172" s="54" t="str">
        <f t="shared" si="68"/>
        <v>VI. ENRIQUILLO</v>
      </c>
      <c r="Y172" s="51" t="str">
        <f t="shared" si="69"/>
        <v>Deforestación</v>
      </c>
      <c r="Z172" s="51" t="str">
        <f t="shared" si="70"/>
        <v xml:space="preserve">Tala Ilegal de Bosque Natural </v>
      </c>
      <c r="AA172" s="100">
        <f t="shared" si="71"/>
        <v>0.79560000000000008</v>
      </c>
      <c r="AB172" s="100">
        <f t="shared" si="72"/>
        <v>1</v>
      </c>
      <c r="AC172" s="51" t="str">
        <f t="shared" si="73"/>
        <v>Muy Alta</v>
      </c>
    </row>
    <row r="173" spans="1:29" x14ac:dyDescent="0.2">
      <c r="A173" s="95" t="s">
        <v>917</v>
      </c>
      <c r="B173" s="95" t="s">
        <v>15</v>
      </c>
      <c r="C173" s="51" t="s">
        <v>925</v>
      </c>
      <c r="D173" s="178">
        <v>0.09</v>
      </c>
      <c r="E173" s="95"/>
      <c r="G173" s="133">
        <f t="shared" si="74"/>
        <v>0</v>
      </c>
      <c r="H173" s="95" t="str">
        <f t="shared" si="65"/>
        <v>Muy Baja</v>
      </c>
      <c r="O173" s="51" t="s">
        <v>917</v>
      </c>
      <c r="P173" s="51" t="s">
        <v>233</v>
      </c>
      <c r="Q173" s="110">
        <v>2.8000000000000001E-2</v>
      </c>
      <c r="R173"/>
      <c r="S173" s="124">
        <f t="shared" si="66"/>
        <v>0</v>
      </c>
      <c r="T173" s="102" t="str">
        <f t="shared" si="63"/>
        <v>Muy Baja</v>
      </c>
      <c r="X173" s="54" t="str">
        <f t="shared" si="68"/>
        <v>VI. ENRIQUILLO</v>
      </c>
      <c r="Y173" s="51" t="str">
        <f t="shared" si="69"/>
        <v>Deforestación</v>
      </c>
      <c r="Z173" s="51" t="str">
        <f t="shared" si="70"/>
        <v>Minería a cielo abierto</v>
      </c>
      <c r="AA173" s="100">
        <f t="shared" si="71"/>
        <v>0.34766666666666662</v>
      </c>
      <c r="AB173" s="100">
        <f t="shared" si="72"/>
        <v>0.33300000000000002</v>
      </c>
      <c r="AC173" s="51" t="str">
        <f t="shared" si="73"/>
        <v>Baja</v>
      </c>
    </row>
    <row r="174" spans="1:29" x14ac:dyDescent="0.2">
      <c r="A174" s="95" t="s">
        <v>917</v>
      </c>
      <c r="B174" s="95" t="s">
        <v>15</v>
      </c>
      <c r="C174" s="51" t="s">
        <v>926</v>
      </c>
      <c r="D174" s="178">
        <v>0.46500000000000002</v>
      </c>
      <c r="E174" s="95"/>
      <c r="G174" s="133">
        <f t="shared" si="74"/>
        <v>0.6</v>
      </c>
      <c r="H174" s="95" t="str">
        <f t="shared" si="65"/>
        <v>Media</v>
      </c>
      <c r="O174" s="51" t="s">
        <v>917</v>
      </c>
      <c r="P174" s="51" t="s">
        <v>231</v>
      </c>
      <c r="Q174" s="110">
        <v>0.69825000000000004</v>
      </c>
      <c r="R174"/>
      <c r="S174" s="124">
        <f t="shared" si="66"/>
        <v>0.8</v>
      </c>
      <c r="T174" s="102" t="str">
        <f t="shared" si="63"/>
        <v>Alta</v>
      </c>
      <c r="X174" s="54" t="str">
        <f t="shared" si="68"/>
        <v>VI. ENRIQUILLO</v>
      </c>
      <c r="Y174" s="51" t="str">
        <f t="shared" si="69"/>
        <v>Degradación</v>
      </c>
      <c r="Z174" s="51" t="str">
        <f t="shared" si="70"/>
        <v>Desastres Naturales</v>
      </c>
      <c r="AA174" s="100">
        <f t="shared" si="71"/>
        <v>0.106</v>
      </c>
      <c r="AB174" s="100">
        <f t="shared" si="72"/>
        <v>0.33300000000000002</v>
      </c>
      <c r="AC174" s="51" t="str">
        <f t="shared" si="73"/>
        <v>Baja</v>
      </c>
    </row>
    <row r="175" spans="1:29" x14ac:dyDescent="0.2">
      <c r="A175" s="95" t="s">
        <v>917</v>
      </c>
      <c r="B175" s="95" t="s">
        <v>15</v>
      </c>
      <c r="C175" s="51" t="s">
        <v>951</v>
      </c>
      <c r="D175" s="178">
        <v>0.63549999999999995</v>
      </c>
      <c r="E175" s="95"/>
      <c r="G175" s="133">
        <f t="shared" si="74"/>
        <v>0.9</v>
      </c>
      <c r="H175" s="95" t="str">
        <f t="shared" si="65"/>
        <v>Muy Alta</v>
      </c>
      <c r="O175" s="51" t="s">
        <v>917</v>
      </c>
      <c r="P175" s="51" t="s">
        <v>238</v>
      </c>
      <c r="Q175" s="110">
        <v>0.34549999999999997</v>
      </c>
      <c r="R175"/>
      <c r="S175" s="124">
        <f t="shared" si="66"/>
        <v>0.44</v>
      </c>
      <c r="T175" s="102" t="str">
        <f t="shared" si="63"/>
        <v>Media</v>
      </c>
      <c r="X175" s="54" t="str">
        <f t="shared" si="68"/>
        <v>VI. ENRIQUILLO</v>
      </c>
      <c r="Y175" s="51" t="str">
        <f t="shared" si="69"/>
        <v>Degradación</v>
      </c>
      <c r="Z175" s="51" t="str">
        <f t="shared" si="70"/>
        <v>Extracción de Madera Leña/Carbón</v>
      </c>
      <c r="AA175" s="100">
        <f t="shared" si="71"/>
        <v>0.91049999999999998</v>
      </c>
      <c r="AB175" s="100">
        <f t="shared" si="72"/>
        <v>0.88800000000000001</v>
      </c>
      <c r="AC175" s="51" t="str">
        <f t="shared" si="73"/>
        <v>Muy Alta</v>
      </c>
    </row>
    <row r="176" spans="1:29" x14ac:dyDescent="0.2">
      <c r="A176" s="95" t="s">
        <v>917</v>
      </c>
      <c r="B176" s="95" t="s">
        <v>15</v>
      </c>
      <c r="C176" s="51" t="s">
        <v>952</v>
      </c>
      <c r="D176" s="178">
        <v>0.84925000000000006</v>
      </c>
      <c r="E176" s="95"/>
      <c r="G176" s="133">
        <f t="shared" si="74"/>
        <v>1</v>
      </c>
      <c r="H176" s="95" t="str">
        <f t="shared" si="65"/>
        <v>Muy Alta</v>
      </c>
      <c r="O176" s="51" t="s">
        <v>917</v>
      </c>
      <c r="P176" s="51" t="s">
        <v>228</v>
      </c>
      <c r="Q176" s="110">
        <v>0.79560000000000008</v>
      </c>
      <c r="R176"/>
      <c r="S176" s="124">
        <f t="shared" si="66"/>
        <v>0.88</v>
      </c>
      <c r="T176" s="102" t="str">
        <f t="shared" si="63"/>
        <v>Muy Alta</v>
      </c>
      <c r="X176" s="54" t="str">
        <f t="shared" si="68"/>
        <v>VI. ENRIQUILLO</v>
      </c>
      <c r="Y176" s="51" t="str">
        <f t="shared" si="69"/>
        <v>Degradación</v>
      </c>
      <c r="Z176" s="51" t="str">
        <f t="shared" si="70"/>
        <v>Extracción Productos Forestales Madereros</v>
      </c>
      <c r="AA176" s="100">
        <f t="shared" si="71"/>
        <v>0.23649999999999999</v>
      </c>
      <c r="AB176" s="100">
        <f t="shared" si="72"/>
        <v>0.55500000000000005</v>
      </c>
      <c r="AC176" s="51" t="str">
        <f t="shared" si="73"/>
        <v>Media</v>
      </c>
    </row>
    <row r="177" spans="1:29" x14ac:dyDescent="0.2">
      <c r="A177" s="156" t="s">
        <v>917</v>
      </c>
      <c r="B177" s="156" t="s">
        <v>3</v>
      </c>
      <c r="C177" s="156" t="s">
        <v>39</v>
      </c>
      <c r="D177" s="157">
        <v>0.74299999999999999</v>
      </c>
      <c r="E177" s="156"/>
      <c r="G177" s="157">
        <f t="shared" ref="G177:G183" si="75">+_xlfn.PERCENTRANK.INC($D$177:$D$183,D177,3)</f>
        <v>0.83299999999999996</v>
      </c>
      <c r="H177" s="156" t="str">
        <f t="shared" si="65"/>
        <v>Muy Alta</v>
      </c>
      <c r="O177" s="51" t="s">
        <v>917</v>
      </c>
      <c r="P177" s="51" t="s">
        <v>73</v>
      </c>
      <c r="Q177" s="110">
        <v>0.36</v>
      </c>
      <c r="R177"/>
      <c r="S177" s="124">
        <f t="shared" si="66"/>
        <v>0.48</v>
      </c>
      <c r="T177" s="102" t="str">
        <f t="shared" si="63"/>
        <v>Media</v>
      </c>
      <c r="X177" s="54" t="str">
        <f t="shared" si="68"/>
        <v>VI. ENRIQUILLO</v>
      </c>
      <c r="Y177" s="51" t="str">
        <f t="shared" si="69"/>
        <v>Degradación</v>
      </c>
      <c r="Z177" s="51" t="str">
        <f t="shared" si="70"/>
        <v>Incendios Mediana y Baja Intensidad</v>
      </c>
      <c r="AA177" s="100">
        <f t="shared" si="71"/>
        <v>0.28249999999999997</v>
      </c>
      <c r="AB177" s="100">
        <f t="shared" si="72"/>
        <v>0.66600000000000004</v>
      </c>
      <c r="AC177" s="51" t="str">
        <f t="shared" si="73"/>
        <v>Alta</v>
      </c>
    </row>
    <row r="178" spans="1:29" x14ac:dyDescent="0.2">
      <c r="A178" s="156" t="s">
        <v>917</v>
      </c>
      <c r="B178" s="156" t="s">
        <v>3</v>
      </c>
      <c r="C178" s="156" t="s">
        <v>5</v>
      </c>
      <c r="D178" s="157">
        <v>0.63200000000000001</v>
      </c>
      <c r="E178" s="156"/>
      <c r="G178" s="157">
        <f t="shared" si="75"/>
        <v>0.5</v>
      </c>
      <c r="H178" s="156" t="str">
        <f t="shared" si="65"/>
        <v>Media</v>
      </c>
      <c r="O178" s="51" t="s">
        <v>917</v>
      </c>
      <c r="P178" s="51" t="s">
        <v>922</v>
      </c>
      <c r="Q178" s="110">
        <v>0.2225</v>
      </c>
      <c r="R178"/>
      <c r="S178" s="124">
        <f t="shared" si="66"/>
        <v>0.24</v>
      </c>
      <c r="T178" s="102" t="str">
        <f t="shared" si="63"/>
        <v>Baja</v>
      </c>
      <c r="X178" s="54" t="str">
        <f t="shared" ref="X178:X196" si="76">+A188</f>
        <v>VI. ENRIQUILLO</v>
      </c>
      <c r="Y178" s="51" t="str">
        <f t="shared" ref="Y178:Y196" si="77">+B188</f>
        <v>Degradación</v>
      </c>
      <c r="Z178" s="51" t="str">
        <f t="shared" ref="Z178:Z196" si="78">+C188</f>
        <v>Introducción Especies Exóticas/Invasoras</v>
      </c>
      <c r="AA178" s="100">
        <f t="shared" ref="AA178:AA196" si="79">+D188</f>
        <v>0.23249999999999998</v>
      </c>
      <c r="AB178" s="100">
        <f t="shared" ref="AB178:AB196" si="80">+G188</f>
        <v>0.44400000000000001</v>
      </c>
      <c r="AC178" s="51" t="str">
        <f t="shared" ref="AC178:AC196" si="81">+H188</f>
        <v>Media</v>
      </c>
    </row>
    <row r="179" spans="1:29" x14ac:dyDescent="0.2">
      <c r="A179" s="156" t="s">
        <v>917</v>
      </c>
      <c r="B179" s="156" t="s">
        <v>3</v>
      </c>
      <c r="C179" s="156" t="s">
        <v>40</v>
      </c>
      <c r="D179" s="157">
        <v>0.68274999999999997</v>
      </c>
      <c r="E179" s="156"/>
      <c r="G179" s="157">
        <f t="shared" si="75"/>
        <v>0.66600000000000004</v>
      </c>
      <c r="H179" s="156" t="str">
        <f t="shared" si="65"/>
        <v>Alta</v>
      </c>
      <c r="O179" s="51" t="s">
        <v>917</v>
      </c>
      <c r="P179" s="51" t="s">
        <v>925</v>
      </c>
      <c r="Q179" s="110">
        <v>0.09</v>
      </c>
      <c r="R179"/>
      <c r="S179" s="124">
        <f t="shared" si="66"/>
        <v>0.12</v>
      </c>
      <c r="T179" s="102" t="str">
        <f t="shared" si="63"/>
        <v>Muy Baja</v>
      </c>
      <c r="X179" s="54" t="str">
        <f t="shared" si="76"/>
        <v>VI. ENRIQUILLO</v>
      </c>
      <c r="Y179" s="51" t="str">
        <f t="shared" si="77"/>
        <v>Degradación</v>
      </c>
      <c r="Z179" s="51" t="str">
        <f t="shared" si="78"/>
        <v>Otras Causas Misceláneas</v>
      </c>
      <c r="AA179" s="100">
        <f t="shared" si="79"/>
        <v>3.4000000000000002E-2</v>
      </c>
      <c r="AB179" s="100">
        <f t="shared" si="80"/>
        <v>0.111</v>
      </c>
      <c r="AC179" s="51" t="str">
        <f t="shared" si="81"/>
        <v>Muy Baja</v>
      </c>
    </row>
    <row r="180" spans="1:29" x14ac:dyDescent="0.2">
      <c r="A180" s="156" t="s">
        <v>917</v>
      </c>
      <c r="B180" s="156" t="s">
        <v>3</v>
      </c>
      <c r="C180" s="156" t="s">
        <v>229</v>
      </c>
      <c r="D180" s="157">
        <v>0.16</v>
      </c>
      <c r="E180" s="156"/>
      <c r="G180" s="157">
        <f t="shared" si="75"/>
        <v>0.16600000000000001</v>
      </c>
      <c r="H180" s="156" t="str">
        <f t="shared" si="65"/>
        <v>Muy Baja</v>
      </c>
      <c r="O180" s="51" t="s">
        <v>917</v>
      </c>
      <c r="P180" s="51" t="s">
        <v>926</v>
      </c>
      <c r="Q180" s="110">
        <v>0.46500000000000002</v>
      </c>
      <c r="R180"/>
      <c r="S180" s="124">
        <f t="shared" si="66"/>
        <v>0.56000000000000005</v>
      </c>
      <c r="T180" s="102" t="str">
        <f t="shared" si="63"/>
        <v>Media</v>
      </c>
      <c r="X180" s="54" t="str">
        <f t="shared" si="76"/>
        <v>VI. ENRIQUILLO</v>
      </c>
      <c r="Y180" s="51" t="str">
        <f t="shared" si="77"/>
        <v>Degradación</v>
      </c>
      <c r="Z180" s="51" t="str">
        <f t="shared" si="78"/>
        <v>Pastoreo de ganado en bosques</v>
      </c>
      <c r="AA180" s="100">
        <f t="shared" si="79"/>
        <v>0.9335</v>
      </c>
      <c r="AB180" s="100">
        <f t="shared" si="80"/>
        <v>1</v>
      </c>
      <c r="AC180" s="51" t="str">
        <f t="shared" si="81"/>
        <v>Muy Alta</v>
      </c>
    </row>
    <row r="181" spans="1:29" x14ac:dyDescent="0.2">
      <c r="A181" s="156" t="s">
        <v>917</v>
      </c>
      <c r="B181" s="156" t="s">
        <v>3</v>
      </c>
      <c r="C181" s="156" t="s">
        <v>7</v>
      </c>
      <c r="D181" s="157">
        <v>3.6999999999999998E-2</v>
      </c>
      <c r="E181" s="156"/>
      <c r="G181" s="157">
        <f t="shared" si="75"/>
        <v>0</v>
      </c>
      <c r="H181" s="156" t="str">
        <f t="shared" si="65"/>
        <v>Muy Baja</v>
      </c>
      <c r="O181" s="51" t="s">
        <v>917</v>
      </c>
      <c r="P181" s="51" t="s">
        <v>951</v>
      </c>
      <c r="Q181" s="110">
        <v>0.63549999999999995</v>
      </c>
      <c r="R181"/>
      <c r="S181" s="124">
        <f t="shared" si="66"/>
        <v>0.72</v>
      </c>
      <c r="T181" s="102" t="str">
        <f t="shared" si="63"/>
        <v>Alta</v>
      </c>
      <c r="X181" s="54" t="str">
        <f t="shared" si="76"/>
        <v>VI. ENRIQUILLO</v>
      </c>
      <c r="Y181" s="51" t="str">
        <f t="shared" si="77"/>
        <v>Degradación</v>
      </c>
      <c r="Z181" s="51" t="str">
        <f t="shared" si="78"/>
        <v>Plagas y Enfermedades Forestales</v>
      </c>
      <c r="AA181" s="100">
        <f t="shared" si="79"/>
        <v>2.8000000000000001E-2</v>
      </c>
      <c r="AB181" s="100">
        <f t="shared" si="80"/>
        <v>0</v>
      </c>
      <c r="AC181" s="51" t="str">
        <f t="shared" si="81"/>
        <v>Muy Baja</v>
      </c>
    </row>
    <row r="182" spans="1:29" x14ac:dyDescent="0.2">
      <c r="A182" s="156" t="s">
        <v>917</v>
      </c>
      <c r="B182" s="156" t="s">
        <v>3</v>
      </c>
      <c r="C182" s="156" t="s">
        <v>228</v>
      </c>
      <c r="D182" s="157">
        <v>0.79560000000000008</v>
      </c>
      <c r="E182" s="156"/>
      <c r="G182" s="157">
        <f t="shared" si="75"/>
        <v>1</v>
      </c>
      <c r="H182" s="156" t="str">
        <f t="shared" si="65"/>
        <v>Muy Alta</v>
      </c>
      <c r="O182" s="51" t="s">
        <v>917</v>
      </c>
      <c r="P182" s="51" t="s">
        <v>952</v>
      </c>
      <c r="Q182" s="110">
        <v>0.84925000000000006</v>
      </c>
      <c r="R182"/>
      <c r="S182" s="124">
        <f t="shared" si="66"/>
        <v>0.92</v>
      </c>
      <c r="T182" s="102" t="str">
        <f t="shared" si="63"/>
        <v>Muy Alta</v>
      </c>
      <c r="X182" s="54" t="str">
        <f t="shared" si="76"/>
        <v>VI. ENRIQUILLO</v>
      </c>
      <c r="Y182" s="51" t="str">
        <f t="shared" si="77"/>
        <v>Degradación</v>
      </c>
      <c r="Z182" s="51" t="str">
        <f t="shared" si="78"/>
        <v>Planes de Manejo mal gestionados/mal ejecutados</v>
      </c>
      <c r="AA182" s="100">
        <f t="shared" si="79"/>
        <v>0.69825000000000004</v>
      </c>
      <c r="AB182" s="100">
        <f t="shared" si="80"/>
        <v>0.77700000000000002</v>
      </c>
      <c r="AC182" s="51" t="str">
        <f t="shared" si="81"/>
        <v>Alta</v>
      </c>
    </row>
    <row r="183" spans="1:29" x14ac:dyDescent="0.2">
      <c r="A183" s="156" t="s">
        <v>917</v>
      </c>
      <c r="B183" s="156" t="s">
        <v>3</v>
      </c>
      <c r="C183" s="51" t="s">
        <v>922</v>
      </c>
      <c r="D183" s="178">
        <v>0.34766666666666662</v>
      </c>
      <c r="E183" s="156"/>
      <c r="G183" s="157">
        <f t="shared" si="75"/>
        <v>0.33300000000000002</v>
      </c>
      <c r="H183" s="156" t="str">
        <f t="shared" si="65"/>
        <v>Baja</v>
      </c>
      <c r="O183" s="51" t="s">
        <v>918</v>
      </c>
      <c r="P183" s="51" t="s">
        <v>39</v>
      </c>
      <c r="Q183" s="110">
        <v>0.77633333333333343</v>
      </c>
      <c r="R183"/>
      <c r="S183" s="125">
        <f>+_xlfn.PERCENTRANK.INC($Q$183:$Q$200,Q183,3)</f>
        <v>0.76400000000000001</v>
      </c>
      <c r="T183" s="104" t="str">
        <f t="shared" si="63"/>
        <v>Alta</v>
      </c>
      <c r="X183" s="54" t="str">
        <f t="shared" si="76"/>
        <v>VI. ENRIQUILLO</v>
      </c>
      <c r="Y183" s="51" t="str">
        <f t="shared" si="77"/>
        <v>Degradación</v>
      </c>
      <c r="Z183" s="51" t="str">
        <f t="shared" si="78"/>
        <v>Minería a cielo abierto</v>
      </c>
      <c r="AA183" s="100">
        <f t="shared" si="79"/>
        <v>9.7333333333333327E-2</v>
      </c>
      <c r="AB183" s="100">
        <f t="shared" si="80"/>
        <v>0.222</v>
      </c>
      <c r="AC183" s="51" t="str">
        <f t="shared" si="81"/>
        <v>Baja</v>
      </c>
    </row>
    <row r="184" spans="1:29" x14ac:dyDescent="0.2">
      <c r="A184" s="158" t="s">
        <v>917</v>
      </c>
      <c r="B184" s="158" t="s">
        <v>10</v>
      </c>
      <c r="C184" s="158" t="s">
        <v>173</v>
      </c>
      <c r="D184" s="159">
        <v>0.106</v>
      </c>
      <c r="E184" s="158"/>
      <c r="G184" s="159">
        <f t="shared" ref="G184:G193" si="82">+_xlfn.PERCENTRANK.INC($D$184:$D$193,D184,3)</f>
        <v>0.33300000000000002</v>
      </c>
      <c r="H184" s="158" t="str">
        <f t="shared" si="65"/>
        <v>Baja</v>
      </c>
      <c r="O184" s="51" t="s">
        <v>918</v>
      </c>
      <c r="P184" s="51" t="s">
        <v>5</v>
      </c>
      <c r="Q184" s="110">
        <v>0.65666666666666673</v>
      </c>
      <c r="R184"/>
      <c r="S184" s="125">
        <f t="shared" ref="S184:S200" si="83">+_xlfn.PERCENTRANK.INC($Q$183:$Q$200,Q184,3)</f>
        <v>0.47</v>
      </c>
      <c r="T184" s="104" t="str">
        <f t="shared" si="63"/>
        <v>Media</v>
      </c>
      <c r="X184" s="54" t="str">
        <f t="shared" si="76"/>
        <v>VII. EL VALLE</v>
      </c>
      <c r="Y184" s="51" t="str">
        <f t="shared" si="77"/>
        <v>Causas Indirectas</v>
      </c>
      <c r="Z184" s="51" t="str">
        <f t="shared" si="78"/>
        <v>Dinámica Migratoria</v>
      </c>
      <c r="AA184" s="100">
        <f t="shared" si="79"/>
        <v>0.54266666666666674</v>
      </c>
      <c r="AB184" s="100">
        <f t="shared" si="80"/>
        <v>0.4</v>
      </c>
      <c r="AC184" s="51" t="str">
        <f t="shared" si="81"/>
        <v>Baja</v>
      </c>
    </row>
    <row r="185" spans="1:29" x14ac:dyDescent="0.2">
      <c r="A185" s="158" t="s">
        <v>917</v>
      </c>
      <c r="B185" s="158" t="s">
        <v>10</v>
      </c>
      <c r="C185" s="158" t="s">
        <v>42</v>
      </c>
      <c r="D185" s="159">
        <v>0.91049999999999998</v>
      </c>
      <c r="E185" s="158"/>
      <c r="G185" s="159">
        <f t="shared" si="82"/>
        <v>0.88800000000000001</v>
      </c>
      <c r="H185" s="158" t="str">
        <f t="shared" si="65"/>
        <v>Muy Alta</v>
      </c>
      <c r="O185" s="51" t="s">
        <v>918</v>
      </c>
      <c r="P185" s="51" t="s">
        <v>173</v>
      </c>
      <c r="Q185" s="110">
        <v>0.08</v>
      </c>
      <c r="R185"/>
      <c r="S185" s="125">
        <f t="shared" si="83"/>
        <v>5.8000000000000003E-2</v>
      </c>
      <c r="T185" s="104" t="str">
        <f t="shared" si="63"/>
        <v>Muy Baja</v>
      </c>
      <c r="X185" s="54" t="str">
        <f t="shared" si="76"/>
        <v>VII. EL VALLE</v>
      </c>
      <c r="Y185" s="51" t="str">
        <f t="shared" si="77"/>
        <v>Causas Indirectas</v>
      </c>
      <c r="Z185" s="51" t="str">
        <f t="shared" si="78"/>
        <v>Informalidad Mercado Leña/Carbón</v>
      </c>
      <c r="AA185" s="100">
        <f t="shared" si="79"/>
        <v>0.67166666666666675</v>
      </c>
      <c r="AB185" s="100">
        <f t="shared" si="80"/>
        <v>0.6</v>
      </c>
      <c r="AC185" s="51" t="str">
        <f t="shared" si="81"/>
        <v>Media</v>
      </c>
    </row>
    <row r="186" spans="1:29" x14ac:dyDescent="0.2">
      <c r="A186" s="158" t="s">
        <v>917</v>
      </c>
      <c r="B186" s="158" t="s">
        <v>10</v>
      </c>
      <c r="C186" s="158" t="s">
        <v>243</v>
      </c>
      <c r="D186" s="159">
        <v>0.23649999999999999</v>
      </c>
      <c r="E186" s="158"/>
      <c r="G186" s="159">
        <f t="shared" si="82"/>
        <v>0.55500000000000005</v>
      </c>
      <c r="H186" s="158" t="str">
        <f t="shared" si="65"/>
        <v>Media</v>
      </c>
      <c r="O186" s="51" t="s">
        <v>918</v>
      </c>
      <c r="P186" s="51" t="s">
        <v>232</v>
      </c>
      <c r="Q186" s="110">
        <v>0.54266666666666674</v>
      </c>
      <c r="R186"/>
      <c r="S186" s="125">
        <f t="shared" si="83"/>
        <v>0.41099999999999998</v>
      </c>
      <c r="T186" s="104" t="str">
        <f t="shared" si="63"/>
        <v>Media</v>
      </c>
      <c r="X186" s="54" t="str">
        <f t="shared" si="76"/>
        <v>VII. EL VALLE</v>
      </c>
      <c r="Y186" s="51" t="str">
        <f t="shared" si="77"/>
        <v>Causas Indirectas</v>
      </c>
      <c r="Z186" s="51" t="str">
        <f t="shared" si="78"/>
        <v>Pobreza -Desempleo</v>
      </c>
      <c r="AA186" s="100">
        <f t="shared" si="79"/>
        <v>0.247</v>
      </c>
      <c r="AB186" s="100">
        <f t="shared" si="80"/>
        <v>0.2</v>
      </c>
      <c r="AC186" s="51" t="str">
        <f t="shared" si="81"/>
        <v>Muy Baja</v>
      </c>
    </row>
    <row r="187" spans="1:29" x14ac:dyDescent="0.2">
      <c r="A187" s="158" t="s">
        <v>917</v>
      </c>
      <c r="B187" s="158" t="s">
        <v>10</v>
      </c>
      <c r="C187" s="158" t="s">
        <v>230</v>
      </c>
      <c r="D187" s="159">
        <v>0.28249999999999997</v>
      </c>
      <c r="E187" s="158"/>
      <c r="G187" s="159">
        <f t="shared" si="82"/>
        <v>0.66600000000000004</v>
      </c>
      <c r="H187" s="158" t="str">
        <f t="shared" si="65"/>
        <v>Alta</v>
      </c>
      <c r="O187" s="51" t="s">
        <v>918</v>
      </c>
      <c r="P187" s="51" t="s">
        <v>42</v>
      </c>
      <c r="Q187" s="110">
        <v>0.90966666666666673</v>
      </c>
      <c r="R187"/>
      <c r="S187" s="125">
        <f t="shared" si="83"/>
        <v>0.88200000000000001</v>
      </c>
      <c r="T187" s="104" t="str">
        <f t="shared" si="63"/>
        <v>Muy Alta</v>
      </c>
      <c r="X187" s="54" t="str">
        <f t="shared" si="76"/>
        <v>VII. EL VALLE</v>
      </c>
      <c r="Y187" s="51" t="str">
        <f t="shared" si="77"/>
        <v>Causas Indirectas</v>
      </c>
      <c r="Z187" s="51" t="str">
        <f t="shared" si="78"/>
        <v>Turismo: Expansión del área turística</v>
      </c>
      <c r="AA187" s="100">
        <f t="shared" si="79"/>
        <v>9.774999999999999E-2</v>
      </c>
      <c r="AB187" s="100">
        <f t="shared" si="80"/>
        <v>0</v>
      </c>
      <c r="AC187" s="51" t="str">
        <f t="shared" si="81"/>
        <v>Muy Baja</v>
      </c>
    </row>
    <row r="188" spans="1:29" x14ac:dyDescent="0.2">
      <c r="A188" s="158" t="s">
        <v>917</v>
      </c>
      <c r="B188" s="158" t="s">
        <v>10</v>
      </c>
      <c r="C188" s="158" t="s">
        <v>234</v>
      </c>
      <c r="D188" s="159">
        <v>0.23249999999999998</v>
      </c>
      <c r="E188" s="158"/>
      <c r="G188" s="159">
        <f t="shared" si="82"/>
        <v>0.44400000000000001</v>
      </c>
      <c r="H188" s="158" t="str">
        <f t="shared" si="65"/>
        <v>Media</v>
      </c>
      <c r="O188" s="51" t="s">
        <v>918</v>
      </c>
      <c r="P188" s="51" t="s">
        <v>40</v>
      </c>
      <c r="Q188" s="110">
        <v>0.76033333333333319</v>
      </c>
      <c r="R188"/>
      <c r="S188" s="125">
        <f t="shared" si="83"/>
        <v>0.70499999999999996</v>
      </c>
      <c r="T188" s="104" t="str">
        <f t="shared" si="63"/>
        <v>Alta</v>
      </c>
      <c r="X188" s="54" t="str">
        <f t="shared" si="76"/>
        <v>VII. EL VALLE</v>
      </c>
      <c r="Y188" s="51" t="str">
        <f t="shared" si="77"/>
        <v>Causas Indirectas</v>
      </c>
      <c r="Z188" s="51" t="str">
        <f t="shared" si="78"/>
        <v>Debilidad en la Institucionalidad Forestal</v>
      </c>
      <c r="AA188" s="100">
        <f t="shared" si="79"/>
        <v>0.94</v>
      </c>
      <c r="AB188" s="100">
        <f t="shared" si="80"/>
        <v>1</v>
      </c>
      <c r="AC188" s="51" t="str">
        <f t="shared" si="81"/>
        <v>Muy Alta</v>
      </c>
    </row>
    <row r="189" spans="1:29" x14ac:dyDescent="0.2">
      <c r="A189" s="158" t="s">
        <v>917</v>
      </c>
      <c r="B189" s="158" t="s">
        <v>10</v>
      </c>
      <c r="C189" s="158" t="s">
        <v>242</v>
      </c>
      <c r="D189" s="159">
        <v>3.4000000000000002E-2</v>
      </c>
      <c r="E189" s="158"/>
      <c r="G189" s="159">
        <f t="shared" si="82"/>
        <v>0.111</v>
      </c>
      <c r="H189" s="158" t="str">
        <f t="shared" si="65"/>
        <v>Muy Baja</v>
      </c>
      <c r="O189" s="51" t="s">
        <v>918</v>
      </c>
      <c r="P189" s="51" t="s">
        <v>230</v>
      </c>
      <c r="Q189" s="110">
        <v>0.308</v>
      </c>
      <c r="R189"/>
      <c r="S189" s="125">
        <f t="shared" si="83"/>
        <v>0.35199999999999998</v>
      </c>
      <c r="T189" s="104" t="str">
        <f t="shared" si="63"/>
        <v>Baja</v>
      </c>
      <c r="X189" s="54" t="str">
        <f t="shared" si="76"/>
        <v>VII. EL VALLE</v>
      </c>
      <c r="Y189" s="51" t="str">
        <f t="shared" si="77"/>
        <v>Causas Indirectas</v>
      </c>
      <c r="Z189" s="51" t="str">
        <f t="shared" si="78"/>
        <v>Debilidad en las Políticas Públicas</v>
      </c>
      <c r="AA189" s="100">
        <f t="shared" si="79"/>
        <v>0.73420000000000007</v>
      </c>
      <c r="AB189" s="100">
        <f t="shared" si="80"/>
        <v>0.8</v>
      </c>
      <c r="AC189" s="51" t="str">
        <f t="shared" si="81"/>
        <v>Alta</v>
      </c>
    </row>
    <row r="190" spans="1:29" x14ac:dyDescent="0.2">
      <c r="A190" s="158" t="s">
        <v>917</v>
      </c>
      <c r="B190" s="158" t="s">
        <v>10</v>
      </c>
      <c r="C190" s="158" t="s">
        <v>12</v>
      </c>
      <c r="D190" s="159">
        <v>0.9335</v>
      </c>
      <c r="E190" s="158"/>
      <c r="G190" s="159">
        <f t="shared" si="82"/>
        <v>1</v>
      </c>
      <c r="H190" s="158" t="str">
        <f t="shared" si="65"/>
        <v>Muy Alta</v>
      </c>
      <c r="O190" s="51" t="s">
        <v>918</v>
      </c>
      <c r="P190" s="51" t="s">
        <v>19</v>
      </c>
      <c r="Q190" s="110">
        <v>0.67166666666666675</v>
      </c>
      <c r="R190"/>
      <c r="S190" s="125">
        <f t="shared" si="83"/>
        <v>0.52900000000000003</v>
      </c>
      <c r="T190" s="104" t="str">
        <f t="shared" si="63"/>
        <v>Media</v>
      </c>
      <c r="X190" s="54" t="str">
        <f t="shared" si="76"/>
        <v>VII. EL VALLE</v>
      </c>
      <c r="Y190" s="51" t="str">
        <f t="shared" si="77"/>
        <v>Deforestación</v>
      </c>
      <c r="Z190" s="51" t="str">
        <f t="shared" si="78"/>
        <v>Agricultura Comercial</v>
      </c>
      <c r="AA190" s="100">
        <f t="shared" si="79"/>
        <v>0.77633333333333343</v>
      </c>
      <c r="AB190" s="100">
        <f t="shared" si="80"/>
        <v>0.8</v>
      </c>
      <c r="AC190" s="51" t="str">
        <f t="shared" si="81"/>
        <v>Alta</v>
      </c>
    </row>
    <row r="191" spans="1:29" x14ac:dyDescent="0.2">
      <c r="A191" s="158" t="s">
        <v>917</v>
      </c>
      <c r="B191" s="158" t="s">
        <v>10</v>
      </c>
      <c r="C191" s="158" t="s">
        <v>233</v>
      </c>
      <c r="D191" s="159">
        <v>2.8000000000000001E-2</v>
      </c>
      <c r="E191" s="158"/>
      <c r="G191" s="159">
        <f t="shared" si="82"/>
        <v>0</v>
      </c>
      <c r="H191" s="158" t="str">
        <f t="shared" si="65"/>
        <v>Muy Baja</v>
      </c>
      <c r="O191" s="51" t="s">
        <v>918</v>
      </c>
      <c r="P191" s="51" t="s">
        <v>7</v>
      </c>
      <c r="Q191" s="110">
        <v>2.5999999999999999E-2</v>
      </c>
      <c r="R191"/>
      <c r="S191" s="125">
        <f t="shared" si="83"/>
        <v>0</v>
      </c>
      <c r="T191" s="104" t="str">
        <f t="shared" si="63"/>
        <v>Muy Baja</v>
      </c>
      <c r="X191" s="54" t="str">
        <f t="shared" si="76"/>
        <v>VII. EL VALLE</v>
      </c>
      <c r="Y191" s="51" t="str">
        <f t="shared" si="77"/>
        <v>Deforestación</v>
      </c>
      <c r="Z191" s="51" t="str">
        <f t="shared" si="78"/>
        <v>Agricultura migratoria/subsistencia</v>
      </c>
      <c r="AA191" s="100">
        <f t="shared" si="79"/>
        <v>0.65666666666666673</v>
      </c>
      <c r="AB191" s="100">
        <f t="shared" si="80"/>
        <v>0.4</v>
      </c>
      <c r="AC191" s="51" t="str">
        <f t="shared" si="81"/>
        <v>Baja</v>
      </c>
    </row>
    <row r="192" spans="1:29" x14ac:dyDescent="0.2">
      <c r="A192" s="158" t="s">
        <v>917</v>
      </c>
      <c r="B192" s="158" t="s">
        <v>10</v>
      </c>
      <c r="C192" s="158" t="s">
        <v>231</v>
      </c>
      <c r="D192" s="159">
        <v>0.69825000000000004</v>
      </c>
      <c r="E192" s="158"/>
      <c r="G192" s="159">
        <f t="shared" si="82"/>
        <v>0.77700000000000002</v>
      </c>
      <c r="H192" s="158" t="str">
        <f t="shared" si="65"/>
        <v>Alta</v>
      </c>
      <c r="O192" s="51" t="s">
        <v>918</v>
      </c>
      <c r="P192" s="51" t="s">
        <v>234</v>
      </c>
      <c r="Q192" s="110">
        <v>0.17799999999999999</v>
      </c>
      <c r="R192"/>
      <c r="S192" s="125">
        <f t="shared" si="83"/>
        <v>0.17599999999999999</v>
      </c>
      <c r="T192" s="104" t="str">
        <f t="shared" si="63"/>
        <v>Muy Baja</v>
      </c>
      <c r="X192" s="54" t="str">
        <f t="shared" si="76"/>
        <v>VII. EL VALLE</v>
      </c>
      <c r="Y192" s="51" t="str">
        <f t="shared" si="77"/>
        <v>Deforestación</v>
      </c>
      <c r="Z192" s="51" t="str">
        <f t="shared" si="78"/>
        <v>Ganadería Comercial</v>
      </c>
      <c r="AA192" s="100">
        <f t="shared" si="79"/>
        <v>0.76033333333333319</v>
      </c>
      <c r="AB192" s="100">
        <f t="shared" si="80"/>
        <v>0.6</v>
      </c>
      <c r="AC192" s="51" t="str">
        <f t="shared" si="81"/>
        <v>Media</v>
      </c>
    </row>
    <row r="193" spans="1:29" x14ac:dyDescent="0.2">
      <c r="A193" s="158" t="s">
        <v>917</v>
      </c>
      <c r="B193" s="158" t="s">
        <v>10</v>
      </c>
      <c r="C193" s="51" t="s">
        <v>922</v>
      </c>
      <c r="D193" s="178">
        <v>9.7333333333333327E-2</v>
      </c>
      <c r="E193" s="158"/>
      <c r="G193" s="159">
        <f t="shared" si="82"/>
        <v>0.222</v>
      </c>
      <c r="H193" s="158" t="str">
        <f t="shared" si="65"/>
        <v>Baja</v>
      </c>
      <c r="O193" s="51" t="s">
        <v>918</v>
      </c>
      <c r="P193" s="51" t="s">
        <v>12</v>
      </c>
      <c r="Q193" s="110">
        <v>0.9</v>
      </c>
      <c r="R193"/>
      <c r="S193" s="125">
        <f t="shared" si="83"/>
        <v>0.82299999999999995</v>
      </c>
      <c r="T193" s="104" t="str">
        <f t="shared" si="63"/>
        <v>Muy Alta</v>
      </c>
      <c r="X193" s="54" t="str">
        <f t="shared" si="76"/>
        <v>VII. EL VALLE</v>
      </c>
      <c r="Y193" s="51" t="str">
        <f t="shared" si="77"/>
        <v>Deforestación</v>
      </c>
      <c r="Z193" s="51" t="str">
        <f t="shared" si="78"/>
        <v>Infraestructura</v>
      </c>
      <c r="AA193" s="100">
        <f t="shared" si="79"/>
        <v>2.5999999999999999E-2</v>
      </c>
      <c r="AB193" s="100">
        <f t="shared" si="80"/>
        <v>0</v>
      </c>
      <c r="AC193" s="51" t="str">
        <f t="shared" si="81"/>
        <v>Muy Baja</v>
      </c>
    </row>
    <row r="194" spans="1:29" x14ac:dyDescent="0.2">
      <c r="A194" s="160" t="s">
        <v>918</v>
      </c>
      <c r="B194" s="160" t="s">
        <v>15</v>
      </c>
      <c r="C194" s="160" t="s">
        <v>232</v>
      </c>
      <c r="D194" s="161">
        <v>0.54266666666666674</v>
      </c>
      <c r="E194" s="160"/>
      <c r="G194" s="161">
        <f t="shared" ref="G194:G199" si="84">+_xlfn.PERCENTRANK.INC($D$194:$D$199,D194,3)</f>
        <v>0.4</v>
      </c>
      <c r="H194" s="160" t="str">
        <f t="shared" si="65"/>
        <v>Baja</v>
      </c>
      <c r="O194" s="51" t="s">
        <v>918</v>
      </c>
      <c r="P194" s="51" t="s">
        <v>231</v>
      </c>
      <c r="Q194" s="110">
        <v>0.69299999999999995</v>
      </c>
      <c r="R194"/>
      <c r="S194" s="125">
        <f t="shared" si="83"/>
        <v>0.58799999999999997</v>
      </c>
      <c r="T194" s="104" t="str">
        <f t="shared" si="63"/>
        <v>Media</v>
      </c>
      <c r="X194" s="54" t="str">
        <f t="shared" si="76"/>
        <v>VII. EL VALLE</v>
      </c>
      <c r="Y194" s="51" t="str">
        <f t="shared" si="77"/>
        <v>Deforestación</v>
      </c>
      <c r="Z194" s="51" t="str">
        <f t="shared" si="78"/>
        <v xml:space="preserve">Tala Ilegal de Bosque Natural </v>
      </c>
      <c r="AA194" s="100">
        <f t="shared" si="79"/>
        <v>0.92900000000000005</v>
      </c>
      <c r="AB194" s="100">
        <f t="shared" si="80"/>
        <v>1</v>
      </c>
      <c r="AC194" s="51" t="str">
        <f t="shared" si="81"/>
        <v>Muy Alta</v>
      </c>
    </row>
    <row r="195" spans="1:29" x14ac:dyDescent="0.2">
      <c r="A195" s="160" t="s">
        <v>918</v>
      </c>
      <c r="B195" s="160" t="s">
        <v>15</v>
      </c>
      <c r="C195" s="160" t="s">
        <v>19</v>
      </c>
      <c r="D195" s="161">
        <v>0.67166666666666675</v>
      </c>
      <c r="E195" s="160"/>
      <c r="G195" s="161">
        <f t="shared" si="84"/>
        <v>0.6</v>
      </c>
      <c r="H195" s="160" t="str">
        <f t="shared" si="65"/>
        <v>Media</v>
      </c>
      <c r="O195" s="51" t="s">
        <v>918</v>
      </c>
      <c r="P195" s="51" t="s">
        <v>238</v>
      </c>
      <c r="Q195" s="110">
        <v>0.247</v>
      </c>
      <c r="R195"/>
      <c r="S195" s="125">
        <f t="shared" si="83"/>
        <v>0.23499999999999999</v>
      </c>
      <c r="T195" s="104" t="str">
        <f t="shared" si="63"/>
        <v>Baja</v>
      </c>
      <c r="X195" s="54" t="str">
        <f t="shared" si="76"/>
        <v>VII. EL VALLE</v>
      </c>
      <c r="Y195" s="51" t="str">
        <f t="shared" si="77"/>
        <v>Deforestación</v>
      </c>
      <c r="Z195" s="51" t="str">
        <f t="shared" si="78"/>
        <v>Minería a cielo abierto</v>
      </c>
      <c r="AA195" s="100">
        <f t="shared" si="79"/>
        <v>0.28799999999999998</v>
      </c>
      <c r="AB195" s="100">
        <f t="shared" si="80"/>
        <v>0.2</v>
      </c>
      <c r="AC195" s="51" t="str">
        <f t="shared" si="81"/>
        <v>Muy Baja</v>
      </c>
    </row>
    <row r="196" spans="1:29" x14ac:dyDescent="0.2">
      <c r="A196" s="160" t="s">
        <v>918</v>
      </c>
      <c r="B196" s="160" t="s">
        <v>15</v>
      </c>
      <c r="C196" s="160" t="s">
        <v>238</v>
      </c>
      <c r="D196" s="161">
        <v>0.247</v>
      </c>
      <c r="E196" s="160"/>
      <c r="G196" s="161">
        <f t="shared" si="84"/>
        <v>0.2</v>
      </c>
      <c r="H196" s="160" t="str">
        <f t="shared" si="65"/>
        <v>Muy Baja</v>
      </c>
      <c r="O196" s="51" t="s">
        <v>918</v>
      </c>
      <c r="P196" s="51" t="s">
        <v>228</v>
      </c>
      <c r="Q196" s="110">
        <v>0.92900000000000005</v>
      </c>
      <c r="R196"/>
      <c r="S196" s="125">
        <f t="shared" si="83"/>
        <v>0.94099999999999995</v>
      </c>
      <c r="T196" s="104" t="str">
        <f t="shared" si="63"/>
        <v>Muy Alta</v>
      </c>
      <c r="X196" s="54" t="str">
        <f t="shared" si="76"/>
        <v>VII. EL VALLE</v>
      </c>
      <c r="Y196" s="51" t="str">
        <f t="shared" si="77"/>
        <v>Degradación</v>
      </c>
      <c r="Z196" s="51" t="str">
        <f t="shared" si="78"/>
        <v>Desastres Naturales</v>
      </c>
      <c r="AA196" s="100">
        <f t="shared" si="79"/>
        <v>0.08</v>
      </c>
      <c r="AB196" s="100">
        <f t="shared" si="80"/>
        <v>0</v>
      </c>
      <c r="AC196" s="51" t="str">
        <f t="shared" si="81"/>
        <v>Muy Baja</v>
      </c>
    </row>
    <row r="197" spans="1:29" x14ac:dyDescent="0.2">
      <c r="A197" s="160" t="s">
        <v>918</v>
      </c>
      <c r="B197" s="160" t="s">
        <v>15</v>
      </c>
      <c r="C197" s="51" t="s">
        <v>925</v>
      </c>
      <c r="D197" s="178">
        <v>9.774999999999999E-2</v>
      </c>
      <c r="E197" s="160"/>
      <c r="G197" s="161">
        <f t="shared" si="84"/>
        <v>0</v>
      </c>
      <c r="H197" s="160" t="str">
        <f t="shared" si="65"/>
        <v>Muy Baja</v>
      </c>
      <c r="O197" s="51" t="s">
        <v>918</v>
      </c>
      <c r="P197" s="51" t="s">
        <v>922</v>
      </c>
      <c r="Q197" s="110">
        <v>0.28799999999999998</v>
      </c>
      <c r="R197"/>
      <c r="S197" s="125">
        <f t="shared" si="83"/>
        <v>0.29399999999999998</v>
      </c>
      <c r="T197" s="104" t="str">
        <f t="shared" si="63"/>
        <v>Baja</v>
      </c>
      <c r="X197" s="54" t="str">
        <f t="shared" ref="X197:X212" si="85">+A207</f>
        <v>VII. EL VALLE</v>
      </c>
      <c r="Y197" s="51" t="str">
        <f t="shared" ref="Y197:Y212" si="86">+B207</f>
        <v>Degradación</v>
      </c>
      <c r="Z197" s="51" t="str">
        <f t="shared" ref="Z197:Z212" si="87">+C207</f>
        <v>Extracción de Madera Leña/Carbón</v>
      </c>
      <c r="AA197" s="100">
        <f t="shared" ref="AA197:AA212" si="88">+D207</f>
        <v>0.90966666666666673</v>
      </c>
      <c r="AB197" s="100">
        <f t="shared" ref="AB197:AB212" si="89">+G207</f>
        <v>1</v>
      </c>
      <c r="AC197" s="51" t="str">
        <f t="shared" ref="AC197:AC212" si="90">+H207</f>
        <v>Muy Alta</v>
      </c>
    </row>
    <row r="198" spans="1:29" x14ac:dyDescent="0.2">
      <c r="A198" s="160" t="s">
        <v>918</v>
      </c>
      <c r="B198" s="160" t="s">
        <v>15</v>
      </c>
      <c r="C198" s="51" t="s">
        <v>951</v>
      </c>
      <c r="D198" s="178">
        <v>0.94</v>
      </c>
      <c r="E198" s="160"/>
      <c r="G198" s="161">
        <f t="shared" si="84"/>
        <v>1</v>
      </c>
      <c r="H198" s="160" t="str">
        <f t="shared" si="65"/>
        <v>Muy Alta</v>
      </c>
      <c r="O198" s="51" t="s">
        <v>918</v>
      </c>
      <c r="P198" s="51" t="s">
        <v>925</v>
      </c>
      <c r="Q198" s="110">
        <v>9.774999999999999E-2</v>
      </c>
      <c r="R198"/>
      <c r="S198" s="125">
        <f t="shared" si="83"/>
        <v>0.11700000000000001</v>
      </c>
      <c r="T198" s="104" t="str">
        <f t="shared" si="63"/>
        <v>Muy Baja</v>
      </c>
      <c r="X198" s="54" t="str">
        <f t="shared" si="85"/>
        <v>VII. EL VALLE</v>
      </c>
      <c r="Y198" s="51" t="str">
        <f t="shared" si="86"/>
        <v>Degradación</v>
      </c>
      <c r="Z198" s="51" t="str">
        <f t="shared" si="87"/>
        <v>Incendios Mediana y Baja Intensidad</v>
      </c>
      <c r="AA198" s="100">
        <f t="shared" si="88"/>
        <v>0.308</v>
      </c>
      <c r="AB198" s="100">
        <f t="shared" si="89"/>
        <v>0.4</v>
      </c>
      <c r="AC198" s="51" t="str">
        <f t="shared" si="90"/>
        <v>Baja</v>
      </c>
    </row>
    <row r="199" spans="1:29" x14ac:dyDescent="0.2">
      <c r="A199" s="160" t="s">
        <v>918</v>
      </c>
      <c r="B199" s="160" t="s">
        <v>15</v>
      </c>
      <c r="C199" s="51" t="s">
        <v>952</v>
      </c>
      <c r="D199" s="178">
        <v>0.73420000000000007</v>
      </c>
      <c r="E199" s="160"/>
      <c r="G199" s="161">
        <f t="shared" si="84"/>
        <v>0.8</v>
      </c>
      <c r="H199" s="160" t="str">
        <f t="shared" si="65"/>
        <v>Alta</v>
      </c>
      <c r="O199" s="51" t="s">
        <v>918</v>
      </c>
      <c r="P199" s="51" t="s">
        <v>951</v>
      </c>
      <c r="Q199" s="110">
        <v>0.94</v>
      </c>
      <c r="R199"/>
      <c r="S199" s="125">
        <f t="shared" si="83"/>
        <v>1</v>
      </c>
      <c r="T199" s="104" t="str">
        <f t="shared" si="63"/>
        <v>Muy Alta</v>
      </c>
      <c r="X199" s="54" t="str">
        <f t="shared" si="85"/>
        <v>VII. EL VALLE</v>
      </c>
      <c r="Y199" s="51" t="str">
        <f t="shared" si="86"/>
        <v>Degradación</v>
      </c>
      <c r="Z199" s="51" t="str">
        <f t="shared" si="87"/>
        <v>Introducción Especies Exóticas/Invasoras</v>
      </c>
      <c r="AA199" s="100">
        <f t="shared" si="88"/>
        <v>0.17799999999999999</v>
      </c>
      <c r="AB199" s="100">
        <f t="shared" si="89"/>
        <v>0.2</v>
      </c>
      <c r="AC199" s="51" t="str">
        <f t="shared" si="90"/>
        <v>Muy Baja</v>
      </c>
    </row>
    <row r="200" spans="1:29" x14ac:dyDescent="0.2">
      <c r="A200" s="143" t="s">
        <v>918</v>
      </c>
      <c r="B200" s="143" t="s">
        <v>3</v>
      </c>
      <c r="C200" s="143" t="s">
        <v>39</v>
      </c>
      <c r="D200" s="144">
        <v>0.77633333333333343</v>
      </c>
      <c r="E200" s="143"/>
      <c r="G200" s="144">
        <f t="shared" ref="G200:G205" si="91">+_xlfn.PERCENTRANK.INC($D$200:$D$205,D200,3)</f>
        <v>0.8</v>
      </c>
      <c r="H200" s="143" t="str">
        <f t="shared" si="65"/>
        <v>Alta</v>
      </c>
      <c r="O200" s="51" t="s">
        <v>918</v>
      </c>
      <c r="P200" s="51" t="s">
        <v>952</v>
      </c>
      <c r="Q200" s="110">
        <v>0.73420000000000007</v>
      </c>
      <c r="R200"/>
      <c r="S200" s="125">
        <f t="shared" si="83"/>
        <v>0.64700000000000002</v>
      </c>
      <c r="T200" s="104" t="str">
        <f t="shared" si="63"/>
        <v>Alta</v>
      </c>
      <c r="X200" s="54" t="str">
        <f t="shared" si="85"/>
        <v>VII. EL VALLE</v>
      </c>
      <c r="Y200" s="51" t="str">
        <f t="shared" si="86"/>
        <v>Degradación</v>
      </c>
      <c r="Z200" s="51" t="str">
        <f t="shared" si="87"/>
        <v>Pastoreo de ganado en bosques</v>
      </c>
      <c r="AA200" s="100">
        <f t="shared" si="88"/>
        <v>0.9</v>
      </c>
      <c r="AB200" s="100">
        <f t="shared" si="89"/>
        <v>0.8</v>
      </c>
      <c r="AC200" s="51" t="str">
        <f t="shared" si="90"/>
        <v>Alta</v>
      </c>
    </row>
    <row r="201" spans="1:29" x14ac:dyDescent="0.2">
      <c r="A201" s="143" t="s">
        <v>918</v>
      </c>
      <c r="B201" s="143" t="s">
        <v>3</v>
      </c>
      <c r="C201" s="143" t="s">
        <v>5</v>
      </c>
      <c r="D201" s="144">
        <v>0.65666666666666673</v>
      </c>
      <c r="E201" s="143"/>
      <c r="G201" s="144">
        <f t="shared" si="91"/>
        <v>0.4</v>
      </c>
      <c r="H201" s="143" t="str">
        <f t="shared" si="65"/>
        <v>Baja</v>
      </c>
      <c r="O201" s="51" t="s">
        <v>919</v>
      </c>
      <c r="P201" s="51" t="s">
        <v>39</v>
      </c>
      <c r="Q201" s="110">
        <v>0.53149999999999997</v>
      </c>
      <c r="R201"/>
      <c r="S201" s="126">
        <f>+_xlfn.PERCENTRANK.INC($Q$201:$Q$222,Q201,3)</f>
        <v>0.76100000000000001</v>
      </c>
      <c r="T201" s="101" t="str">
        <f t="shared" si="63"/>
        <v>Alta</v>
      </c>
      <c r="X201" s="54" t="str">
        <f t="shared" si="85"/>
        <v>VII. EL VALLE</v>
      </c>
      <c r="Y201" s="51" t="str">
        <f t="shared" si="86"/>
        <v>Degradación</v>
      </c>
      <c r="Z201" s="51" t="str">
        <f t="shared" si="87"/>
        <v>Planes de Manejo mal gestionados/mal ejecutados</v>
      </c>
      <c r="AA201" s="100">
        <f t="shared" si="88"/>
        <v>0.69299999999999995</v>
      </c>
      <c r="AB201" s="100">
        <f t="shared" si="89"/>
        <v>0.6</v>
      </c>
      <c r="AC201" s="51" t="str">
        <f t="shared" si="90"/>
        <v>Media</v>
      </c>
    </row>
    <row r="202" spans="1:29" x14ac:dyDescent="0.2">
      <c r="A202" s="143" t="s">
        <v>918</v>
      </c>
      <c r="B202" s="143" t="s">
        <v>3</v>
      </c>
      <c r="C202" s="143" t="s">
        <v>40</v>
      </c>
      <c r="D202" s="144">
        <v>0.76033333333333319</v>
      </c>
      <c r="E202" s="143"/>
      <c r="G202" s="144">
        <f t="shared" si="91"/>
        <v>0.6</v>
      </c>
      <c r="H202" s="143" t="str">
        <f t="shared" si="65"/>
        <v>Media</v>
      </c>
      <c r="O202" s="51" t="s">
        <v>919</v>
      </c>
      <c r="P202" s="51" t="s">
        <v>5</v>
      </c>
      <c r="Q202" s="110">
        <v>0.44750000000000001</v>
      </c>
      <c r="R202"/>
      <c r="S202" s="126">
        <f t="shared" ref="S202:S222" si="92">+_xlfn.PERCENTRANK.INC($Q$201:$Q$222,Q202,3)</f>
        <v>0.57099999999999995</v>
      </c>
      <c r="T202" s="101" t="str">
        <f t="shared" si="63"/>
        <v>Media</v>
      </c>
      <c r="X202" s="54" t="str">
        <f t="shared" si="85"/>
        <v>VIII. YUMA</v>
      </c>
      <c r="Y202" s="51" t="str">
        <f t="shared" si="86"/>
        <v>Causas Indirectas</v>
      </c>
      <c r="Z202" s="51" t="str">
        <f t="shared" si="87"/>
        <v>Baja Valoración Económica de Bosques</v>
      </c>
      <c r="AA202" s="100">
        <f t="shared" si="88"/>
        <v>0.34899999999999998</v>
      </c>
      <c r="AB202" s="100">
        <f t="shared" si="89"/>
        <v>0.375</v>
      </c>
      <c r="AC202" s="51" t="str">
        <f t="shared" si="90"/>
        <v>Baja</v>
      </c>
    </row>
    <row r="203" spans="1:29" x14ac:dyDescent="0.2">
      <c r="A203" s="143" t="s">
        <v>918</v>
      </c>
      <c r="B203" s="143" t="s">
        <v>3</v>
      </c>
      <c r="C203" s="143" t="s">
        <v>7</v>
      </c>
      <c r="D203" s="144">
        <v>2.5999999999999999E-2</v>
      </c>
      <c r="E203" s="143"/>
      <c r="G203" s="144">
        <f t="shared" si="91"/>
        <v>0</v>
      </c>
      <c r="H203" s="143" t="str">
        <f t="shared" si="65"/>
        <v>Muy Baja</v>
      </c>
      <c r="O203" s="51" t="s">
        <v>919</v>
      </c>
      <c r="P203" s="51" t="s">
        <v>241</v>
      </c>
      <c r="Q203" s="110">
        <v>0.34899999999999998</v>
      </c>
      <c r="R203"/>
      <c r="S203" s="126">
        <f t="shared" si="92"/>
        <v>0.42799999999999999</v>
      </c>
      <c r="T203" s="101" t="str">
        <f t="shared" si="63"/>
        <v>Media</v>
      </c>
      <c r="X203" s="54" t="str">
        <f t="shared" si="85"/>
        <v>VIII. YUMA</v>
      </c>
      <c r="Y203" s="51" t="str">
        <f t="shared" si="86"/>
        <v>Causas Indirectas</v>
      </c>
      <c r="Z203" s="51" t="str">
        <f t="shared" si="87"/>
        <v>Dinámica Migratoria</v>
      </c>
      <c r="AA203" s="100">
        <f t="shared" si="88"/>
        <v>0.38600000000000001</v>
      </c>
      <c r="AB203" s="100">
        <f t="shared" si="89"/>
        <v>0.5</v>
      </c>
      <c r="AC203" s="51" t="str">
        <f t="shared" si="90"/>
        <v>Media</v>
      </c>
    </row>
    <row r="204" spans="1:29" x14ac:dyDescent="0.2">
      <c r="A204" s="143" t="s">
        <v>918</v>
      </c>
      <c r="B204" s="143" t="s">
        <v>3</v>
      </c>
      <c r="C204" s="143" t="s">
        <v>228</v>
      </c>
      <c r="D204" s="144">
        <v>0.92900000000000005</v>
      </c>
      <c r="E204" s="143"/>
      <c r="G204" s="144">
        <f t="shared" si="91"/>
        <v>1</v>
      </c>
      <c r="H204" s="143" t="str">
        <f t="shared" si="65"/>
        <v>Muy Alta</v>
      </c>
      <c r="O204" s="51" t="s">
        <v>919</v>
      </c>
      <c r="P204" s="51" t="s">
        <v>173</v>
      </c>
      <c r="Q204" s="110">
        <v>0.16700000000000001</v>
      </c>
      <c r="R204"/>
      <c r="S204" s="126">
        <f t="shared" si="92"/>
        <v>0.23799999999999999</v>
      </c>
      <c r="T204" s="101" t="str">
        <f t="shared" si="63"/>
        <v>Baja</v>
      </c>
      <c r="X204" s="54" t="str">
        <f t="shared" si="85"/>
        <v>VIII. YUMA</v>
      </c>
      <c r="Y204" s="51" t="str">
        <f t="shared" si="86"/>
        <v>Causas Indirectas</v>
      </c>
      <c r="Z204" s="51" t="str">
        <f t="shared" si="87"/>
        <v>Informalidad Mercado Leña/Carbón</v>
      </c>
      <c r="AA204" s="100">
        <f t="shared" si="88"/>
        <v>0.46750000000000003</v>
      </c>
      <c r="AB204" s="100">
        <f t="shared" si="89"/>
        <v>0.75</v>
      </c>
      <c r="AC204" s="51" t="str">
        <f t="shared" si="90"/>
        <v>Alta</v>
      </c>
    </row>
    <row r="205" spans="1:29" x14ac:dyDescent="0.2">
      <c r="A205" s="143" t="s">
        <v>918</v>
      </c>
      <c r="B205" s="143" t="s">
        <v>3</v>
      </c>
      <c r="C205" s="51" t="s">
        <v>922</v>
      </c>
      <c r="D205" s="178">
        <v>0.28799999999999998</v>
      </c>
      <c r="E205" s="143"/>
      <c r="G205" s="144">
        <f t="shared" si="91"/>
        <v>0.2</v>
      </c>
      <c r="H205" s="143" t="str">
        <f t="shared" si="65"/>
        <v>Muy Baja</v>
      </c>
      <c r="O205" s="51" t="s">
        <v>919</v>
      </c>
      <c r="P205" s="51" t="s">
        <v>232</v>
      </c>
      <c r="Q205" s="110">
        <v>0.38600000000000001</v>
      </c>
      <c r="R205"/>
      <c r="S205" s="126">
        <f t="shared" si="92"/>
        <v>0.47599999999999998</v>
      </c>
      <c r="T205" s="101" t="str">
        <f t="shared" si="63"/>
        <v>Media</v>
      </c>
      <c r="X205" s="54" t="str">
        <f t="shared" si="85"/>
        <v>VIII. YUMA</v>
      </c>
      <c r="Y205" s="51" t="str">
        <f t="shared" si="86"/>
        <v>Causas Indirectas</v>
      </c>
      <c r="Z205" s="51" t="str">
        <f t="shared" si="87"/>
        <v>Otras Causas Misceláneas</v>
      </c>
      <c r="AA205" s="100">
        <f t="shared" si="88"/>
        <v>4.2000000000000003E-2</v>
      </c>
      <c r="AB205" s="100">
        <f t="shared" si="89"/>
        <v>0</v>
      </c>
      <c r="AC205" s="51" t="str">
        <f t="shared" si="90"/>
        <v>Muy Baja</v>
      </c>
    </row>
    <row r="206" spans="1:29" x14ac:dyDescent="0.2">
      <c r="A206" s="162" t="s">
        <v>918</v>
      </c>
      <c r="B206" s="162" t="s">
        <v>10</v>
      </c>
      <c r="C206" s="162" t="s">
        <v>173</v>
      </c>
      <c r="D206" s="163">
        <v>0.08</v>
      </c>
      <c r="E206" s="162"/>
      <c r="G206" s="163">
        <f t="shared" ref="G206:G211" si="93">+_xlfn.PERCENTRANK.INC($D$206:$D$211,D206,3)</f>
        <v>0</v>
      </c>
      <c r="H206" s="162" t="str">
        <f t="shared" si="65"/>
        <v>Muy Baja</v>
      </c>
      <c r="O206" s="51" t="s">
        <v>919</v>
      </c>
      <c r="P206" s="51" t="s">
        <v>42</v>
      </c>
      <c r="Q206" s="110">
        <v>0.58799999999999997</v>
      </c>
      <c r="R206"/>
      <c r="S206" s="126">
        <f t="shared" si="92"/>
        <v>0.80900000000000005</v>
      </c>
      <c r="T206" s="101" t="str">
        <f t="shared" si="63"/>
        <v>Muy Alta</v>
      </c>
      <c r="X206" s="54" t="str">
        <f t="shared" si="85"/>
        <v>VIII. YUMA</v>
      </c>
      <c r="Y206" s="51" t="str">
        <f t="shared" si="86"/>
        <v>Causas Indirectas</v>
      </c>
      <c r="Z206" s="51" t="str">
        <f t="shared" si="87"/>
        <v>Pobreza -Desempleo</v>
      </c>
      <c r="AA206" s="100">
        <f t="shared" si="88"/>
        <v>0.247</v>
      </c>
      <c r="AB206" s="100">
        <f t="shared" si="89"/>
        <v>0.25</v>
      </c>
      <c r="AC206" s="51" t="str">
        <f t="shared" si="90"/>
        <v>Baja</v>
      </c>
    </row>
    <row r="207" spans="1:29" x14ac:dyDescent="0.2">
      <c r="A207" s="162" t="s">
        <v>918</v>
      </c>
      <c r="B207" s="162" t="s">
        <v>10</v>
      </c>
      <c r="C207" s="162" t="s">
        <v>42</v>
      </c>
      <c r="D207" s="163">
        <v>0.90966666666666673</v>
      </c>
      <c r="E207" s="162"/>
      <c r="G207" s="163">
        <f t="shared" si="93"/>
        <v>1</v>
      </c>
      <c r="H207" s="162" t="str">
        <f t="shared" si="65"/>
        <v>Muy Alta</v>
      </c>
      <c r="O207" s="51" t="s">
        <v>919</v>
      </c>
      <c r="P207" s="51" t="s">
        <v>40</v>
      </c>
      <c r="Q207" s="110">
        <v>0.78900000000000003</v>
      </c>
      <c r="R207"/>
      <c r="S207" s="126">
        <f t="shared" si="92"/>
        <v>0.95199999999999996</v>
      </c>
      <c r="T207" s="101" t="str">
        <f t="shared" si="63"/>
        <v>Muy Alta</v>
      </c>
      <c r="X207" s="54" t="str">
        <f t="shared" si="85"/>
        <v>VIII. YUMA</v>
      </c>
      <c r="Y207" s="51" t="str">
        <f t="shared" si="86"/>
        <v>Causas Indirectas</v>
      </c>
      <c r="Z207" s="51" t="str">
        <f t="shared" si="87"/>
        <v>Turismo: Expansión del área turística</v>
      </c>
      <c r="AA207" s="100">
        <f t="shared" si="88"/>
        <v>0.16566666666666666</v>
      </c>
      <c r="AB207" s="100">
        <f t="shared" si="89"/>
        <v>0.125</v>
      </c>
      <c r="AC207" s="51" t="str">
        <f t="shared" si="90"/>
        <v>Muy Baja</v>
      </c>
    </row>
    <row r="208" spans="1:29" x14ac:dyDescent="0.2">
      <c r="A208" s="162" t="s">
        <v>918</v>
      </c>
      <c r="B208" s="162" t="s">
        <v>10</v>
      </c>
      <c r="C208" s="162" t="s">
        <v>230</v>
      </c>
      <c r="D208" s="163">
        <v>0.308</v>
      </c>
      <c r="E208" s="162"/>
      <c r="G208" s="163">
        <f t="shared" si="93"/>
        <v>0.4</v>
      </c>
      <c r="H208" s="162" t="str">
        <f t="shared" si="65"/>
        <v>Baja</v>
      </c>
      <c r="O208" s="51" t="s">
        <v>919</v>
      </c>
      <c r="P208" s="51" t="s">
        <v>229</v>
      </c>
      <c r="Q208" s="110">
        <v>1.6E-2</v>
      </c>
      <c r="R208"/>
      <c r="S208" s="126">
        <f t="shared" si="92"/>
        <v>0</v>
      </c>
      <c r="T208" s="101" t="str">
        <f t="shared" ref="T208:T242" si="94">+IF(S208&lt;=$M$19,$K$19,IF(S208&lt;=$M$18,$K$18,IF(S208&lt;=$M$17,$K$17,IF(S208&lt;=$M$16,$K$16,$K$15))))</f>
        <v>Muy Baja</v>
      </c>
      <c r="X208" s="54" t="str">
        <f t="shared" si="85"/>
        <v>VIII. YUMA</v>
      </c>
      <c r="Y208" s="51" t="str">
        <f t="shared" si="86"/>
        <v>Causas Indirectas</v>
      </c>
      <c r="Z208" s="51" t="str">
        <f t="shared" si="87"/>
        <v>Débil Educación Ambiental</v>
      </c>
      <c r="AA208" s="100">
        <f t="shared" si="88"/>
        <v>0.439</v>
      </c>
      <c r="AB208" s="100">
        <f t="shared" si="89"/>
        <v>0.625</v>
      </c>
      <c r="AC208" s="51" t="str">
        <f t="shared" si="90"/>
        <v>Alta</v>
      </c>
    </row>
    <row r="209" spans="1:29" x14ac:dyDescent="0.2">
      <c r="A209" s="162" t="s">
        <v>918</v>
      </c>
      <c r="B209" s="162" t="s">
        <v>10</v>
      </c>
      <c r="C209" s="162" t="s">
        <v>234</v>
      </c>
      <c r="D209" s="163">
        <v>0.17799999999999999</v>
      </c>
      <c r="E209" s="162"/>
      <c r="G209" s="163">
        <f t="shared" si="93"/>
        <v>0.2</v>
      </c>
      <c r="H209" s="162" t="str">
        <f t="shared" si="65"/>
        <v>Muy Baja</v>
      </c>
      <c r="O209" s="51" t="s">
        <v>919</v>
      </c>
      <c r="P209" s="51" t="s">
        <v>230</v>
      </c>
      <c r="Q209" s="110">
        <v>0.20150000000000001</v>
      </c>
      <c r="R209"/>
      <c r="S209" s="126">
        <f t="shared" si="92"/>
        <v>0.28499999999999998</v>
      </c>
      <c r="T209" s="101" t="str">
        <f t="shared" si="94"/>
        <v>Baja</v>
      </c>
      <c r="X209" s="54" t="str">
        <f t="shared" si="85"/>
        <v>VIII. YUMA</v>
      </c>
      <c r="Y209" s="51" t="str">
        <f t="shared" si="86"/>
        <v>Causas Indirectas</v>
      </c>
      <c r="Z209" s="51" t="str">
        <f t="shared" si="87"/>
        <v>Debilidad en la Institucionalidad Forestal</v>
      </c>
      <c r="AA209" s="100">
        <f t="shared" si="88"/>
        <v>0.52500000000000002</v>
      </c>
      <c r="AB209" s="100">
        <f t="shared" si="89"/>
        <v>0.875</v>
      </c>
      <c r="AC209" s="51" t="str">
        <f t="shared" si="90"/>
        <v>Muy Alta</v>
      </c>
    </row>
    <row r="210" spans="1:29" x14ac:dyDescent="0.2">
      <c r="A210" s="162" t="s">
        <v>918</v>
      </c>
      <c r="B210" s="162" t="s">
        <v>10</v>
      </c>
      <c r="C210" s="162" t="s">
        <v>12</v>
      </c>
      <c r="D210" s="163">
        <v>0.9</v>
      </c>
      <c r="E210" s="162"/>
      <c r="G210" s="163">
        <f t="shared" si="93"/>
        <v>0.8</v>
      </c>
      <c r="H210" s="162" t="str">
        <f t="shared" si="65"/>
        <v>Alta</v>
      </c>
      <c r="O210" s="51" t="s">
        <v>919</v>
      </c>
      <c r="P210" s="51" t="s">
        <v>19</v>
      </c>
      <c r="Q210" s="110">
        <v>0.46750000000000003</v>
      </c>
      <c r="R210"/>
      <c r="S210" s="126">
        <f t="shared" si="92"/>
        <v>0.66600000000000004</v>
      </c>
      <c r="T210" s="101" t="str">
        <f t="shared" si="94"/>
        <v>Alta</v>
      </c>
      <c r="X210" s="54" t="str">
        <f t="shared" si="85"/>
        <v>VIII. YUMA</v>
      </c>
      <c r="Y210" s="51" t="str">
        <f t="shared" si="86"/>
        <v>Causas Indirectas</v>
      </c>
      <c r="Z210" s="51" t="str">
        <f t="shared" si="87"/>
        <v>Debilidad en las Políticas Públicas</v>
      </c>
      <c r="AA210" s="100">
        <f t="shared" si="88"/>
        <v>0.77833333333333332</v>
      </c>
      <c r="AB210" s="100">
        <f t="shared" si="89"/>
        <v>1</v>
      </c>
      <c r="AC210" s="51" t="str">
        <f t="shared" si="90"/>
        <v>Muy Alta</v>
      </c>
    </row>
    <row r="211" spans="1:29" x14ac:dyDescent="0.2">
      <c r="A211" s="162" t="s">
        <v>918</v>
      </c>
      <c r="B211" s="162" t="s">
        <v>10</v>
      </c>
      <c r="C211" s="162" t="s">
        <v>231</v>
      </c>
      <c r="D211" s="163">
        <v>0.69299999999999995</v>
      </c>
      <c r="E211" s="162"/>
      <c r="G211" s="163">
        <f t="shared" si="93"/>
        <v>0.6</v>
      </c>
      <c r="H211" s="162" t="str">
        <f t="shared" si="65"/>
        <v>Media</v>
      </c>
      <c r="O211" s="51" t="s">
        <v>919</v>
      </c>
      <c r="P211" s="51" t="s">
        <v>7</v>
      </c>
      <c r="Q211" s="110">
        <v>0.08</v>
      </c>
      <c r="R211"/>
      <c r="S211" s="126">
        <f t="shared" si="92"/>
        <v>9.5000000000000001E-2</v>
      </c>
      <c r="T211" s="101" t="str">
        <f t="shared" si="94"/>
        <v>Muy Baja</v>
      </c>
      <c r="X211" s="54" t="str">
        <f t="shared" si="85"/>
        <v>VIII. YUMA</v>
      </c>
      <c r="Y211" s="51" t="str">
        <f t="shared" si="86"/>
        <v>Deforestación</v>
      </c>
      <c r="Z211" s="51" t="str">
        <f t="shared" si="87"/>
        <v>Agricultura Comercial</v>
      </c>
      <c r="AA211" s="100">
        <f t="shared" si="88"/>
        <v>0.53149999999999997</v>
      </c>
      <c r="AB211" s="100">
        <f t="shared" si="89"/>
        <v>0.71399999999999997</v>
      </c>
      <c r="AC211" s="51" t="str">
        <f t="shared" si="90"/>
        <v>Alta</v>
      </c>
    </row>
    <row r="212" spans="1:29" x14ac:dyDescent="0.2">
      <c r="A212" s="164" t="s">
        <v>919</v>
      </c>
      <c r="B212" s="164" t="s">
        <v>15</v>
      </c>
      <c r="C212" s="164" t="s">
        <v>241</v>
      </c>
      <c r="D212" s="165">
        <v>0.34899999999999998</v>
      </c>
      <c r="E212" s="164"/>
      <c r="G212" s="165">
        <f t="shared" ref="G212:G220" si="95">+_xlfn.PERCENTRANK.INC($D$212:$D$220,D212,3)</f>
        <v>0.375</v>
      </c>
      <c r="H212" s="164" t="str">
        <f t="shared" si="65"/>
        <v>Baja</v>
      </c>
      <c r="O212" s="51" t="s">
        <v>919</v>
      </c>
      <c r="P212" s="51" t="s">
        <v>234</v>
      </c>
      <c r="Q212" s="110">
        <v>0.152</v>
      </c>
      <c r="R212"/>
      <c r="S212" s="126">
        <f t="shared" si="92"/>
        <v>0.14199999999999999</v>
      </c>
      <c r="T212" s="101" t="str">
        <f t="shared" si="94"/>
        <v>Muy Baja</v>
      </c>
      <c r="X212" s="54" t="str">
        <f t="shared" si="85"/>
        <v>VIII. YUMA</v>
      </c>
      <c r="Y212" s="51" t="str">
        <f t="shared" si="86"/>
        <v>Deforestación</v>
      </c>
      <c r="Z212" s="51" t="str">
        <f t="shared" si="87"/>
        <v>Agricultura migratoria/subsistencia</v>
      </c>
      <c r="AA212" s="100">
        <f t="shared" si="88"/>
        <v>0.44750000000000001</v>
      </c>
      <c r="AB212" s="100">
        <f t="shared" si="89"/>
        <v>0.57099999999999995</v>
      </c>
      <c r="AC212" s="51" t="str">
        <f t="shared" si="90"/>
        <v>Media</v>
      </c>
    </row>
    <row r="213" spans="1:29" x14ac:dyDescent="0.2">
      <c r="A213" s="164" t="s">
        <v>919</v>
      </c>
      <c r="B213" s="164" t="s">
        <v>15</v>
      </c>
      <c r="C213" s="164" t="s">
        <v>232</v>
      </c>
      <c r="D213" s="165">
        <v>0.38600000000000001</v>
      </c>
      <c r="E213" s="164"/>
      <c r="G213" s="165">
        <f t="shared" si="95"/>
        <v>0.5</v>
      </c>
      <c r="H213" s="164" t="str">
        <f t="shared" si="65"/>
        <v>Media</v>
      </c>
      <c r="O213" s="51" t="s">
        <v>919</v>
      </c>
      <c r="P213" s="51" t="s">
        <v>242</v>
      </c>
      <c r="Q213" s="110">
        <v>2.2500000000000003E-2</v>
      </c>
      <c r="R213"/>
      <c r="S213" s="126">
        <f t="shared" si="92"/>
        <v>4.7E-2</v>
      </c>
      <c r="T213" s="101" t="str">
        <f t="shared" si="94"/>
        <v>Muy Baja</v>
      </c>
      <c r="X213" s="54" t="str">
        <f t="shared" ref="X213:X232" si="96">+A223</f>
        <v>VIII. YUMA</v>
      </c>
      <c r="Y213" s="51" t="str">
        <f t="shared" ref="Y213:Y232" si="97">+B223</f>
        <v>Deforestación</v>
      </c>
      <c r="Z213" s="51" t="str">
        <f t="shared" ref="Z213:Z232" si="98">+C223</f>
        <v>Extracción de Madera Leña/Carbón</v>
      </c>
      <c r="AA213" s="100">
        <f t="shared" ref="AA213:AA232" si="99">+D223</f>
        <v>0.106</v>
      </c>
      <c r="AB213" s="100">
        <f t="shared" ref="AB213:AB232" si="100">+G223</f>
        <v>0.28499999999999998</v>
      </c>
      <c r="AC213" s="51" t="str">
        <f t="shared" ref="AC213:AC232" si="101">+H223</f>
        <v>Baja</v>
      </c>
    </row>
    <row r="214" spans="1:29" x14ac:dyDescent="0.2">
      <c r="A214" s="164" t="s">
        <v>919</v>
      </c>
      <c r="B214" s="164" t="s">
        <v>15</v>
      </c>
      <c r="C214" s="164" t="s">
        <v>19</v>
      </c>
      <c r="D214" s="165">
        <v>0.46750000000000003</v>
      </c>
      <c r="E214" s="164"/>
      <c r="G214" s="165">
        <f t="shared" si="95"/>
        <v>0.75</v>
      </c>
      <c r="H214" s="164" t="str">
        <f t="shared" si="65"/>
        <v>Alta</v>
      </c>
      <c r="O214" s="51" t="s">
        <v>919</v>
      </c>
      <c r="P214" s="51" t="s">
        <v>12</v>
      </c>
      <c r="Q214" s="110">
        <v>0.85699999999999998</v>
      </c>
      <c r="R214"/>
      <c r="S214" s="126">
        <f t="shared" si="92"/>
        <v>1</v>
      </c>
      <c r="T214" s="101" t="str">
        <f t="shared" si="94"/>
        <v>Muy Alta</v>
      </c>
      <c r="X214" s="54" t="str">
        <f t="shared" si="96"/>
        <v>VIII. YUMA</v>
      </c>
      <c r="Y214" s="51" t="str">
        <f t="shared" si="97"/>
        <v>Deforestación</v>
      </c>
      <c r="Z214" s="51" t="str">
        <f t="shared" si="98"/>
        <v>Ganadería Comercial</v>
      </c>
      <c r="AA214" s="100">
        <f t="shared" si="99"/>
        <v>0.78900000000000003</v>
      </c>
      <c r="AB214" s="100">
        <f t="shared" si="100"/>
        <v>1</v>
      </c>
      <c r="AC214" s="51" t="str">
        <f t="shared" si="101"/>
        <v>Muy Alta</v>
      </c>
    </row>
    <row r="215" spans="1:29" x14ac:dyDescent="0.2">
      <c r="A215" s="164" t="s">
        <v>919</v>
      </c>
      <c r="B215" s="164" t="s">
        <v>15</v>
      </c>
      <c r="C215" s="164" t="s">
        <v>242</v>
      </c>
      <c r="D215" s="165">
        <v>4.2000000000000003E-2</v>
      </c>
      <c r="E215" s="164"/>
      <c r="G215" s="165">
        <f t="shared" si="95"/>
        <v>0</v>
      </c>
      <c r="H215" s="164" t="str">
        <f t="shared" si="65"/>
        <v>Muy Baja</v>
      </c>
      <c r="O215" s="51" t="s">
        <v>919</v>
      </c>
      <c r="P215" s="51" t="s">
        <v>231</v>
      </c>
      <c r="Q215" s="110">
        <v>0.46500000000000002</v>
      </c>
      <c r="R215"/>
      <c r="S215" s="126">
        <f t="shared" si="92"/>
        <v>0.61899999999999999</v>
      </c>
      <c r="T215" s="101" t="str">
        <f t="shared" si="94"/>
        <v>Alta</v>
      </c>
      <c r="X215" s="54" t="str">
        <f t="shared" si="96"/>
        <v>VIII. YUMA</v>
      </c>
      <c r="Y215" s="51" t="str">
        <f t="shared" si="97"/>
        <v>Deforestación</v>
      </c>
      <c r="Z215" s="51" t="str">
        <f t="shared" si="98"/>
        <v>Incendios Alta Intensidad</v>
      </c>
      <c r="AA215" s="100">
        <f t="shared" si="99"/>
        <v>1.6E-2</v>
      </c>
      <c r="AB215" s="100">
        <f t="shared" si="100"/>
        <v>0</v>
      </c>
      <c r="AC215" s="51" t="str">
        <f t="shared" si="101"/>
        <v>Muy Baja</v>
      </c>
    </row>
    <row r="216" spans="1:29" x14ac:dyDescent="0.2">
      <c r="A216" s="164" t="s">
        <v>919</v>
      </c>
      <c r="B216" s="164" t="s">
        <v>15</v>
      </c>
      <c r="C216" s="164" t="s">
        <v>238</v>
      </c>
      <c r="D216" s="165">
        <v>0.247</v>
      </c>
      <c r="E216" s="164"/>
      <c r="G216" s="165">
        <f t="shared" si="95"/>
        <v>0.25</v>
      </c>
      <c r="H216" s="164" t="str">
        <f t="shared" si="65"/>
        <v>Baja</v>
      </c>
      <c r="O216" s="51" t="s">
        <v>919</v>
      </c>
      <c r="P216" s="51" t="s">
        <v>238</v>
      </c>
      <c r="Q216" s="110">
        <v>0.247</v>
      </c>
      <c r="R216"/>
      <c r="S216" s="126">
        <f t="shared" si="92"/>
        <v>0.33300000000000002</v>
      </c>
      <c r="T216" s="101" t="str">
        <f t="shared" si="94"/>
        <v>Baja</v>
      </c>
      <c r="X216" s="54" t="str">
        <f t="shared" si="96"/>
        <v>VIII. YUMA</v>
      </c>
      <c r="Y216" s="51" t="str">
        <f t="shared" si="97"/>
        <v>Deforestación</v>
      </c>
      <c r="Z216" s="51" t="str">
        <f t="shared" si="98"/>
        <v>Infraestructura</v>
      </c>
      <c r="AA216" s="100">
        <f t="shared" si="99"/>
        <v>0.08</v>
      </c>
      <c r="AB216" s="100">
        <f t="shared" si="100"/>
        <v>0.14199999999999999</v>
      </c>
      <c r="AC216" s="51" t="str">
        <f t="shared" si="101"/>
        <v>Muy Baja</v>
      </c>
    </row>
    <row r="217" spans="1:29" x14ac:dyDescent="0.2">
      <c r="A217" s="164" t="s">
        <v>919</v>
      </c>
      <c r="B217" s="164" t="s">
        <v>15</v>
      </c>
      <c r="C217" s="51" t="s">
        <v>925</v>
      </c>
      <c r="D217" s="178">
        <v>0.16566666666666666</v>
      </c>
      <c r="E217" s="164"/>
      <c r="G217" s="165">
        <f t="shared" si="95"/>
        <v>0.125</v>
      </c>
      <c r="H217" s="164" t="str">
        <f t="shared" si="65"/>
        <v>Muy Baja</v>
      </c>
      <c r="O217" s="51" t="s">
        <v>919</v>
      </c>
      <c r="P217" s="51" t="s">
        <v>228</v>
      </c>
      <c r="Q217" s="110">
        <v>0.72499999999999998</v>
      </c>
      <c r="R217"/>
      <c r="S217" s="126">
        <f t="shared" si="92"/>
        <v>0.85699999999999998</v>
      </c>
      <c r="T217" s="101" t="str">
        <f t="shared" si="94"/>
        <v>Muy Alta</v>
      </c>
      <c r="X217" s="54" t="str">
        <f t="shared" si="96"/>
        <v>VIII. YUMA</v>
      </c>
      <c r="Y217" s="51" t="str">
        <f t="shared" si="97"/>
        <v>Deforestación</v>
      </c>
      <c r="Z217" s="51" t="str">
        <f t="shared" si="98"/>
        <v xml:space="preserve">Tala Ilegal de Bosque Natural </v>
      </c>
      <c r="AA217" s="100">
        <f t="shared" si="99"/>
        <v>0.72499999999999998</v>
      </c>
      <c r="AB217" s="100">
        <f t="shared" si="100"/>
        <v>0.85699999999999998</v>
      </c>
      <c r="AC217" s="51" t="str">
        <f t="shared" si="101"/>
        <v>Muy Alta</v>
      </c>
    </row>
    <row r="218" spans="1:29" x14ac:dyDescent="0.2">
      <c r="A218" s="164" t="s">
        <v>919</v>
      </c>
      <c r="B218" s="164" t="s">
        <v>15</v>
      </c>
      <c r="C218" s="51" t="s">
        <v>926</v>
      </c>
      <c r="D218" s="178">
        <v>0.439</v>
      </c>
      <c r="E218" s="164"/>
      <c r="G218" s="165">
        <f t="shared" si="95"/>
        <v>0.625</v>
      </c>
      <c r="H218" s="164" t="str">
        <f t="shared" si="65"/>
        <v>Alta</v>
      </c>
      <c r="O218" s="51" t="s">
        <v>919</v>
      </c>
      <c r="P218" s="51" t="s">
        <v>922</v>
      </c>
      <c r="Q218" s="110">
        <v>0.30399999999999999</v>
      </c>
      <c r="R218"/>
      <c r="S218" s="126">
        <f t="shared" si="92"/>
        <v>0.38</v>
      </c>
      <c r="T218" s="101" t="str">
        <f t="shared" si="94"/>
        <v>Baja</v>
      </c>
      <c r="X218" s="54" t="str">
        <f t="shared" si="96"/>
        <v>VIII. YUMA</v>
      </c>
      <c r="Y218" s="51" t="str">
        <f t="shared" si="97"/>
        <v>Deforestación</v>
      </c>
      <c r="Z218" s="51" t="str">
        <f t="shared" si="98"/>
        <v>Minería a cielo abierto</v>
      </c>
      <c r="AA218" s="100">
        <f t="shared" si="99"/>
        <v>0.30399999999999999</v>
      </c>
      <c r="AB218" s="100">
        <f t="shared" si="100"/>
        <v>0.42799999999999999</v>
      </c>
      <c r="AC218" s="51" t="str">
        <f t="shared" si="101"/>
        <v>Media</v>
      </c>
    </row>
    <row r="219" spans="1:29" x14ac:dyDescent="0.2">
      <c r="A219" s="164" t="s">
        <v>919</v>
      </c>
      <c r="B219" s="164" t="s">
        <v>15</v>
      </c>
      <c r="C219" s="51" t="s">
        <v>951</v>
      </c>
      <c r="D219" s="178">
        <v>0.52500000000000002</v>
      </c>
      <c r="E219" s="164"/>
      <c r="G219" s="165">
        <f t="shared" si="95"/>
        <v>0.875</v>
      </c>
      <c r="H219" s="164" t="str">
        <f t="shared" si="65"/>
        <v>Muy Alta</v>
      </c>
      <c r="O219" s="51" t="s">
        <v>919</v>
      </c>
      <c r="P219" s="51" t="s">
        <v>925</v>
      </c>
      <c r="Q219" s="110">
        <v>0.16566666666666666</v>
      </c>
      <c r="R219"/>
      <c r="S219" s="126">
        <f t="shared" si="92"/>
        <v>0.19</v>
      </c>
      <c r="T219" s="101" t="str">
        <f t="shared" si="94"/>
        <v>Muy Baja</v>
      </c>
      <c r="X219" s="54" t="str">
        <f t="shared" si="96"/>
        <v>VIII. YUMA</v>
      </c>
      <c r="Y219" s="51" t="str">
        <f t="shared" si="97"/>
        <v>Degradación</v>
      </c>
      <c r="Z219" s="51" t="str">
        <f t="shared" si="98"/>
        <v>Desastres Naturales</v>
      </c>
      <c r="AA219" s="100">
        <f t="shared" si="99"/>
        <v>0.16700000000000001</v>
      </c>
      <c r="AB219" s="100">
        <f t="shared" si="100"/>
        <v>0.33300000000000002</v>
      </c>
      <c r="AC219" s="51" t="str">
        <f t="shared" si="101"/>
        <v>Baja</v>
      </c>
    </row>
    <row r="220" spans="1:29" x14ac:dyDescent="0.2">
      <c r="A220" s="164" t="s">
        <v>919</v>
      </c>
      <c r="B220" s="164" t="s">
        <v>15</v>
      </c>
      <c r="C220" s="51" t="s">
        <v>952</v>
      </c>
      <c r="D220" s="178">
        <v>0.77833333333333332</v>
      </c>
      <c r="E220" s="164"/>
      <c r="G220" s="165">
        <f t="shared" si="95"/>
        <v>1</v>
      </c>
      <c r="H220" s="164" t="str">
        <f t="shared" si="65"/>
        <v>Muy Alta</v>
      </c>
      <c r="O220" s="51" t="s">
        <v>919</v>
      </c>
      <c r="P220" s="51" t="s">
        <v>926</v>
      </c>
      <c r="Q220" s="110">
        <v>0.439</v>
      </c>
      <c r="R220"/>
      <c r="S220" s="126">
        <f t="shared" si="92"/>
        <v>0.52300000000000002</v>
      </c>
      <c r="T220" s="101" t="str">
        <f t="shared" si="94"/>
        <v>Media</v>
      </c>
      <c r="X220" s="54" t="str">
        <f t="shared" si="96"/>
        <v>VIII. YUMA</v>
      </c>
      <c r="Y220" s="51" t="str">
        <f t="shared" si="97"/>
        <v>Degradación</v>
      </c>
      <c r="Z220" s="51" t="str">
        <f t="shared" si="98"/>
        <v>Extracción de Madera Leña/Carbón</v>
      </c>
      <c r="AA220" s="100">
        <f t="shared" si="99"/>
        <v>0.82899999999999996</v>
      </c>
      <c r="AB220" s="100">
        <f t="shared" si="100"/>
        <v>0.83299999999999996</v>
      </c>
      <c r="AC220" s="51" t="str">
        <f t="shared" si="101"/>
        <v>Muy Alta</v>
      </c>
    </row>
    <row r="221" spans="1:29" x14ac:dyDescent="0.2">
      <c r="A221" s="166" t="s">
        <v>919</v>
      </c>
      <c r="B221" s="166" t="s">
        <v>3</v>
      </c>
      <c r="C221" s="166" t="s">
        <v>39</v>
      </c>
      <c r="D221" s="167">
        <v>0.53149999999999997</v>
      </c>
      <c r="E221" s="166"/>
      <c r="G221" s="167">
        <f t="shared" ref="G221:G228" si="102">+_xlfn.PERCENTRANK.INC($D$221:$D$228,D221,3)</f>
        <v>0.71399999999999997</v>
      </c>
      <c r="H221" s="166" t="str">
        <f t="shared" si="65"/>
        <v>Alta</v>
      </c>
      <c r="O221" s="51" t="s">
        <v>919</v>
      </c>
      <c r="P221" s="51" t="s">
        <v>951</v>
      </c>
      <c r="Q221" s="110">
        <v>0.52500000000000002</v>
      </c>
      <c r="R221"/>
      <c r="S221" s="126">
        <f t="shared" si="92"/>
        <v>0.71399999999999997</v>
      </c>
      <c r="T221" s="101" t="str">
        <f t="shared" si="94"/>
        <v>Alta</v>
      </c>
      <c r="X221" s="54" t="str">
        <f t="shared" si="96"/>
        <v>VIII. YUMA</v>
      </c>
      <c r="Y221" s="51" t="str">
        <f t="shared" si="97"/>
        <v>Degradación</v>
      </c>
      <c r="Z221" s="51" t="str">
        <f t="shared" si="98"/>
        <v>Incendios Mediana y Baja Intensidad</v>
      </c>
      <c r="AA221" s="100">
        <f t="shared" si="99"/>
        <v>0.20150000000000001</v>
      </c>
      <c r="AB221" s="100">
        <f t="shared" si="100"/>
        <v>0.5</v>
      </c>
      <c r="AC221" s="51" t="str">
        <f t="shared" si="101"/>
        <v>Media</v>
      </c>
    </row>
    <row r="222" spans="1:29" x14ac:dyDescent="0.2">
      <c r="A222" s="166" t="s">
        <v>919</v>
      </c>
      <c r="B222" s="166" t="s">
        <v>3</v>
      </c>
      <c r="C222" s="166" t="s">
        <v>5</v>
      </c>
      <c r="D222" s="167">
        <v>0.44750000000000001</v>
      </c>
      <c r="E222" s="166"/>
      <c r="G222" s="167">
        <f t="shared" si="102"/>
        <v>0.57099999999999995</v>
      </c>
      <c r="H222" s="166" t="str">
        <f t="shared" ref="H222:H255" si="103">+IF(G222&lt;=$M$19,$K$19,IF(G222&lt;=$M$18,$K$18,IF(G222&lt;=$M$17,$K$17,IF(G222&lt;=$M$16,$K$16,$K$15))))</f>
        <v>Media</v>
      </c>
      <c r="O222" s="51" t="s">
        <v>919</v>
      </c>
      <c r="P222" s="51" t="s">
        <v>952</v>
      </c>
      <c r="Q222" s="110">
        <v>0.77833333333333332</v>
      </c>
      <c r="R222"/>
      <c r="S222" s="126">
        <f t="shared" si="92"/>
        <v>0.90400000000000003</v>
      </c>
      <c r="T222" s="101" t="str">
        <f t="shared" si="94"/>
        <v>Muy Alta</v>
      </c>
      <c r="X222" s="54" t="str">
        <f t="shared" si="96"/>
        <v>VIII. YUMA</v>
      </c>
      <c r="Y222" s="51" t="str">
        <f t="shared" si="97"/>
        <v>Degradación</v>
      </c>
      <c r="Z222" s="51" t="str">
        <f t="shared" si="98"/>
        <v>Introducción Especies Exóticas/Invasoras</v>
      </c>
      <c r="AA222" s="100">
        <f t="shared" si="99"/>
        <v>0.152</v>
      </c>
      <c r="AB222" s="100">
        <f t="shared" si="100"/>
        <v>0.16600000000000001</v>
      </c>
      <c r="AC222" s="51" t="str">
        <f t="shared" si="101"/>
        <v>Muy Baja</v>
      </c>
    </row>
    <row r="223" spans="1:29" x14ac:dyDescent="0.2">
      <c r="A223" s="166" t="s">
        <v>919</v>
      </c>
      <c r="B223" s="166" t="s">
        <v>3</v>
      </c>
      <c r="C223" s="166" t="s">
        <v>42</v>
      </c>
      <c r="D223" s="167">
        <v>0.106</v>
      </c>
      <c r="E223" s="166"/>
      <c r="G223" s="167">
        <f t="shared" si="102"/>
        <v>0.28499999999999998</v>
      </c>
      <c r="H223" s="166" t="str">
        <f t="shared" si="103"/>
        <v>Baja</v>
      </c>
      <c r="O223" s="51" t="s">
        <v>920</v>
      </c>
      <c r="P223" s="51" t="s">
        <v>39</v>
      </c>
      <c r="Q223" s="110">
        <v>0.68300000000000005</v>
      </c>
      <c r="R223"/>
      <c r="S223" s="127">
        <f>+_xlfn.PERCENTRANK.INC($Q$223:$Q$242,Q223,3)</f>
        <v>0.73599999999999999</v>
      </c>
      <c r="T223" s="105" t="str">
        <f t="shared" si="94"/>
        <v>Alta</v>
      </c>
      <c r="X223" s="54" t="str">
        <f t="shared" si="96"/>
        <v>VIII. YUMA</v>
      </c>
      <c r="Y223" s="51" t="str">
        <f t="shared" si="97"/>
        <v>Degradación</v>
      </c>
      <c r="Z223" s="51" t="str">
        <f t="shared" si="98"/>
        <v>Otras Causas Misceláneas</v>
      </c>
      <c r="AA223" s="100">
        <f t="shared" si="99"/>
        <v>3.0000000000000001E-3</v>
      </c>
      <c r="AB223" s="100">
        <f t="shared" si="100"/>
        <v>0</v>
      </c>
      <c r="AC223" s="51" t="str">
        <f t="shared" si="101"/>
        <v>Muy Baja</v>
      </c>
    </row>
    <row r="224" spans="1:29" x14ac:dyDescent="0.2">
      <c r="A224" s="166" t="s">
        <v>919</v>
      </c>
      <c r="B224" s="166" t="s">
        <v>3</v>
      </c>
      <c r="C224" s="166" t="s">
        <v>40</v>
      </c>
      <c r="D224" s="167">
        <v>0.78900000000000003</v>
      </c>
      <c r="E224" s="166"/>
      <c r="G224" s="167">
        <f t="shared" si="102"/>
        <v>1</v>
      </c>
      <c r="H224" s="166" t="str">
        <f t="shared" si="103"/>
        <v>Muy Alta</v>
      </c>
      <c r="O224" s="51" t="s">
        <v>920</v>
      </c>
      <c r="P224" s="51" t="s">
        <v>5</v>
      </c>
      <c r="Q224" s="110">
        <v>0.4405</v>
      </c>
      <c r="R224"/>
      <c r="S224" s="127">
        <f t="shared" ref="S224:S242" si="104">+_xlfn.PERCENTRANK.INC($Q$223:$Q$242,Q224,3)</f>
        <v>0.47299999999999998</v>
      </c>
      <c r="T224" s="105" t="str">
        <f t="shared" si="94"/>
        <v>Media</v>
      </c>
      <c r="X224" s="54" t="str">
        <f t="shared" si="96"/>
        <v>VIII. YUMA</v>
      </c>
      <c r="Y224" s="51" t="str">
        <f t="shared" si="97"/>
        <v>Degradación</v>
      </c>
      <c r="Z224" s="51" t="str">
        <f t="shared" si="98"/>
        <v>Pastoreo de ganado en bosques</v>
      </c>
      <c r="AA224" s="100">
        <f t="shared" si="99"/>
        <v>0.85699999999999998</v>
      </c>
      <c r="AB224" s="100">
        <f t="shared" si="100"/>
        <v>1</v>
      </c>
      <c r="AC224" s="51" t="str">
        <f t="shared" si="101"/>
        <v>Muy Alta</v>
      </c>
    </row>
    <row r="225" spans="1:29" x14ac:dyDescent="0.2">
      <c r="A225" s="166" t="s">
        <v>919</v>
      </c>
      <c r="B225" s="166" t="s">
        <v>3</v>
      </c>
      <c r="C225" s="166" t="s">
        <v>229</v>
      </c>
      <c r="D225" s="167">
        <v>1.6E-2</v>
      </c>
      <c r="E225" s="166"/>
      <c r="G225" s="167">
        <f t="shared" si="102"/>
        <v>0</v>
      </c>
      <c r="H225" s="166" t="str">
        <f t="shared" si="103"/>
        <v>Muy Baja</v>
      </c>
      <c r="O225" s="51" t="s">
        <v>920</v>
      </c>
      <c r="P225" s="51" t="s">
        <v>173</v>
      </c>
      <c r="Q225" s="110">
        <v>0.16700000000000001</v>
      </c>
      <c r="R225"/>
      <c r="S225" s="127">
        <f t="shared" si="104"/>
        <v>0.157</v>
      </c>
      <c r="T225" s="105" t="str">
        <f t="shared" si="94"/>
        <v>Muy Baja</v>
      </c>
      <c r="X225" s="54" t="str">
        <f t="shared" si="96"/>
        <v>VIII. YUMA</v>
      </c>
      <c r="Y225" s="51" t="str">
        <f t="shared" si="97"/>
        <v>Degradación</v>
      </c>
      <c r="Z225" s="51" t="str">
        <f t="shared" si="98"/>
        <v>Planes de Manejo mal gestionados/mal ejecutados</v>
      </c>
      <c r="AA225" s="100">
        <f t="shared" si="99"/>
        <v>0.46500000000000002</v>
      </c>
      <c r="AB225" s="100">
        <f t="shared" si="100"/>
        <v>0.66600000000000004</v>
      </c>
      <c r="AC225" s="51" t="str">
        <f t="shared" si="101"/>
        <v>Alta</v>
      </c>
    </row>
    <row r="226" spans="1:29" x14ac:dyDescent="0.2">
      <c r="A226" s="166" t="s">
        <v>919</v>
      </c>
      <c r="B226" s="166" t="s">
        <v>3</v>
      </c>
      <c r="C226" s="166" t="s">
        <v>7</v>
      </c>
      <c r="D226" s="167">
        <v>0.08</v>
      </c>
      <c r="E226" s="166"/>
      <c r="G226" s="167">
        <f t="shared" si="102"/>
        <v>0.14199999999999999</v>
      </c>
      <c r="H226" s="166" t="str">
        <f t="shared" si="103"/>
        <v>Muy Baja</v>
      </c>
      <c r="O226" s="51" t="s">
        <v>920</v>
      </c>
      <c r="P226" s="51" t="s">
        <v>232</v>
      </c>
      <c r="Q226" s="110">
        <v>0.40799999999999997</v>
      </c>
      <c r="R226"/>
      <c r="S226" s="127">
        <f t="shared" si="104"/>
        <v>0.42099999999999999</v>
      </c>
      <c r="T226" s="105" t="str">
        <f t="shared" si="94"/>
        <v>Media</v>
      </c>
      <c r="X226" s="54" t="str">
        <f t="shared" si="96"/>
        <v>X. OZAMA O METROPOLITANA</v>
      </c>
      <c r="Y226" s="51" t="str">
        <f t="shared" si="97"/>
        <v>Causas Indirectas</v>
      </c>
      <c r="Z226" s="51" t="str">
        <f t="shared" si="98"/>
        <v>Dinámica Migratoria</v>
      </c>
      <c r="AA226" s="100">
        <f t="shared" si="99"/>
        <v>0.40799999999999997</v>
      </c>
      <c r="AB226" s="100">
        <f t="shared" si="100"/>
        <v>0.33300000000000002</v>
      </c>
      <c r="AC226" s="51" t="str">
        <f t="shared" si="101"/>
        <v>Baja</v>
      </c>
    </row>
    <row r="227" spans="1:29" x14ac:dyDescent="0.2">
      <c r="A227" s="166" t="s">
        <v>919</v>
      </c>
      <c r="B227" s="166" t="s">
        <v>3</v>
      </c>
      <c r="C227" s="166" t="s">
        <v>228</v>
      </c>
      <c r="D227" s="167">
        <v>0.72499999999999998</v>
      </c>
      <c r="E227" s="166"/>
      <c r="G227" s="167">
        <f t="shared" si="102"/>
        <v>0.85699999999999998</v>
      </c>
      <c r="H227" s="166" t="str">
        <f t="shared" si="103"/>
        <v>Muy Alta</v>
      </c>
      <c r="O227" s="51" t="s">
        <v>920</v>
      </c>
      <c r="P227" s="51" t="s">
        <v>42</v>
      </c>
      <c r="Q227" s="110">
        <v>0.90100000000000002</v>
      </c>
      <c r="R227"/>
      <c r="S227" s="127">
        <f t="shared" si="104"/>
        <v>0.94699999999999995</v>
      </c>
      <c r="T227" s="105" t="str">
        <f t="shared" si="94"/>
        <v>Muy Alta</v>
      </c>
      <c r="X227" s="54" t="str">
        <f t="shared" si="96"/>
        <v>X. OZAMA O METROPOLITANA</v>
      </c>
      <c r="Y227" s="51" t="str">
        <f t="shared" si="97"/>
        <v>Causas Indirectas</v>
      </c>
      <c r="Z227" s="51" t="str">
        <f t="shared" si="98"/>
        <v>Informalidad Mercado Leña/Carbón</v>
      </c>
      <c r="AA227" s="100">
        <f t="shared" si="99"/>
        <v>0.55000000000000004</v>
      </c>
      <c r="AB227" s="100">
        <f t="shared" si="100"/>
        <v>0.83299999999999996</v>
      </c>
      <c r="AC227" s="51" t="str">
        <f t="shared" si="101"/>
        <v>Muy Alta</v>
      </c>
    </row>
    <row r="228" spans="1:29" x14ac:dyDescent="0.2">
      <c r="A228" s="166" t="s">
        <v>919</v>
      </c>
      <c r="B228" s="166" t="s">
        <v>3</v>
      </c>
      <c r="C228" s="51" t="s">
        <v>922</v>
      </c>
      <c r="D228" s="178">
        <v>0.30399999999999999</v>
      </c>
      <c r="E228" s="166"/>
      <c r="G228" s="167">
        <f t="shared" si="102"/>
        <v>0.42799999999999999</v>
      </c>
      <c r="H228" s="166" t="str">
        <f t="shared" si="103"/>
        <v>Media</v>
      </c>
      <c r="O228" s="51" t="s">
        <v>920</v>
      </c>
      <c r="P228" s="51" t="s">
        <v>40</v>
      </c>
      <c r="Q228" s="110">
        <v>0.72399999999999998</v>
      </c>
      <c r="R228"/>
      <c r="S228" s="127">
        <f t="shared" si="104"/>
        <v>0.89400000000000002</v>
      </c>
      <c r="T228" s="105" t="str">
        <f t="shared" si="94"/>
        <v>Muy Alta</v>
      </c>
      <c r="X228" s="54" t="str">
        <f t="shared" si="96"/>
        <v>X. OZAMA O METROPOLITANA</v>
      </c>
      <c r="Y228" s="51" t="str">
        <f t="shared" si="97"/>
        <v>Causas Indirectas</v>
      </c>
      <c r="Z228" s="51" t="str">
        <f t="shared" si="98"/>
        <v>Pobreza -Desempleo</v>
      </c>
      <c r="AA228" s="100">
        <f t="shared" si="99"/>
        <v>0.314</v>
      </c>
      <c r="AB228" s="100">
        <f t="shared" si="100"/>
        <v>0.16600000000000001</v>
      </c>
      <c r="AC228" s="51" t="str">
        <f t="shared" si="101"/>
        <v>Muy Baja</v>
      </c>
    </row>
    <row r="229" spans="1:29" x14ac:dyDescent="0.2">
      <c r="A229" s="168" t="s">
        <v>919</v>
      </c>
      <c r="B229" s="168" t="s">
        <v>10</v>
      </c>
      <c r="C229" s="168" t="s">
        <v>173</v>
      </c>
      <c r="D229" s="169">
        <v>0.16700000000000001</v>
      </c>
      <c r="E229" s="168"/>
      <c r="G229" s="169">
        <f t="shared" ref="G229:G235" si="105">+_xlfn.PERCENTRANK.INC($D$229:$D$235,D229,3)</f>
        <v>0.33300000000000002</v>
      </c>
      <c r="H229" s="168" t="str">
        <f t="shared" si="103"/>
        <v>Baja</v>
      </c>
      <c r="O229" s="51" t="s">
        <v>920</v>
      </c>
      <c r="P229" s="51" t="s">
        <v>229</v>
      </c>
      <c r="Q229" s="110">
        <v>6.3E-2</v>
      </c>
      <c r="R229"/>
      <c r="S229" s="127">
        <f t="shared" si="104"/>
        <v>0</v>
      </c>
      <c r="T229" s="105" t="str">
        <f t="shared" si="94"/>
        <v>Muy Baja</v>
      </c>
      <c r="X229" s="54" t="str">
        <f t="shared" si="96"/>
        <v>X. OZAMA O METROPOLITANA</v>
      </c>
      <c r="Y229" s="51" t="str">
        <f t="shared" si="97"/>
        <v>Causas Indirectas</v>
      </c>
      <c r="Z229" s="51" t="str">
        <f t="shared" si="98"/>
        <v>Turismo: Expansión del área turística</v>
      </c>
      <c r="AA229" s="100">
        <f t="shared" si="99"/>
        <v>0.121</v>
      </c>
      <c r="AB229" s="100">
        <f t="shared" si="100"/>
        <v>0</v>
      </c>
      <c r="AC229" s="51" t="str">
        <f t="shared" si="101"/>
        <v>Muy Baja</v>
      </c>
    </row>
    <row r="230" spans="1:29" x14ac:dyDescent="0.2">
      <c r="A230" s="168" t="s">
        <v>919</v>
      </c>
      <c r="B230" s="168" t="s">
        <v>10</v>
      </c>
      <c r="C230" s="168" t="s">
        <v>42</v>
      </c>
      <c r="D230" s="169">
        <v>0.82899999999999996</v>
      </c>
      <c r="E230" s="168"/>
      <c r="G230" s="169">
        <f t="shared" si="105"/>
        <v>0.83299999999999996</v>
      </c>
      <c r="H230" s="168" t="str">
        <f t="shared" si="103"/>
        <v>Muy Alta</v>
      </c>
      <c r="O230" s="51" t="s">
        <v>920</v>
      </c>
      <c r="P230" s="51" t="s">
        <v>230</v>
      </c>
      <c r="Q230" s="110">
        <v>0.23599999999999999</v>
      </c>
      <c r="R230"/>
      <c r="S230" s="127">
        <f t="shared" si="104"/>
        <v>0.21</v>
      </c>
      <c r="T230" s="105" t="str">
        <f t="shared" si="94"/>
        <v>Baja</v>
      </c>
      <c r="X230" s="54" t="str">
        <f t="shared" si="96"/>
        <v>X. OZAMA O METROPOLITANA</v>
      </c>
      <c r="Y230" s="51" t="str">
        <f t="shared" si="97"/>
        <v>Causas Indirectas</v>
      </c>
      <c r="Z230" s="51" t="str">
        <f t="shared" si="98"/>
        <v>Débil Educación Ambiental</v>
      </c>
      <c r="AA230" s="100">
        <f t="shared" si="99"/>
        <v>0.5</v>
      </c>
      <c r="AB230" s="100">
        <f t="shared" si="100"/>
        <v>0.5</v>
      </c>
      <c r="AC230" s="51" t="str">
        <f t="shared" si="101"/>
        <v>Media</v>
      </c>
    </row>
    <row r="231" spans="1:29" x14ac:dyDescent="0.2">
      <c r="A231" s="168" t="s">
        <v>919</v>
      </c>
      <c r="B231" s="168" t="s">
        <v>10</v>
      </c>
      <c r="C231" s="168" t="s">
        <v>230</v>
      </c>
      <c r="D231" s="169">
        <v>0.20150000000000001</v>
      </c>
      <c r="E231" s="168"/>
      <c r="G231" s="169">
        <f t="shared" si="105"/>
        <v>0.5</v>
      </c>
      <c r="H231" s="168" t="str">
        <f t="shared" si="103"/>
        <v>Media</v>
      </c>
      <c r="O231" s="51" t="s">
        <v>920</v>
      </c>
      <c r="P231" s="51" t="s">
        <v>19</v>
      </c>
      <c r="Q231" s="110">
        <v>0.55000000000000004</v>
      </c>
      <c r="R231"/>
      <c r="S231" s="127">
        <f t="shared" si="104"/>
        <v>0.63100000000000001</v>
      </c>
      <c r="T231" s="105" t="str">
        <f t="shared" si="94"/>
        <v>Alta</v>
      </c>
      <c r="X231" s="54" t="str">
        <f t="shared" si="96"/>
        <v>X. OZAMA O METROPOLITANA</v>
      </c>
      <c r="Y231" s="51" t="str">
        <f t="shared" si="97"/>
        <v>Causas Indirectas</v>
      </c>
      <c r="Z231" s="51" t="str">
        <f t="shared" si="98"/>
        <v>Debilidad en la Institucionalidad Forestal</v>
      </c>
      <c r="AA231" s="100">
        <f t="shared" si="99"/>
        <v>0.52700000000000002</v>
      </c>
      <c r="AB231" s="100">
        <f t="shared" si="100"/>
        <v>0.66600000000000004</v>
      </c>
      <c r="AC231" s="51" t="str">
        <f t="shared" si="101"/>
        <v>Alta</v>
      </c>
    </row>
    <row r="232" spans="1:29" x14ac:dyDescent="0.2">
      <c r="A232" s="168" t="s">
        <v>919</v>
      </c>
      <c r="B232" s="168" t="s">
        <v>10</v>
      </c>
      <c r="C232" s="168" t="s">
        <v>234</v>
      </c>
      <c r="D232" s="169">
        <v>0.152</v>
      </c>
      <c r="E232" s="168"/>
      <c r="G232" s="169">
        <f t="shared" si="105"/>
        <v>0.16600000000000001</v>
      </c>
      <c r="H232" s="168" t="str">
        <f t="shared" si="103"/>
        <v>Muy Baja</v>
      </c>
      <c r="O232" s="51" t="s">
        <v>920</v>
      </c>
      <c r="P232" s="51" t="s">
        <v>7</v>
      </c>
      <c r="Q232" s="110">
        <v>0.09</v>
      </c>
      <c r="R232"/>
      <c r="S232" s="127">
        <f t="shared" si="104"/>
        <v>5.1999999999999998E-2</v>
      </c>
      <c r="T232" s="105" t="str">
        <f t="shared" si="94"/>
        <v>Muy Baja</v>
      </c>
      <c r="X232" s="54" t="str">
        <f t="shared" si="96"/>
        <v>X. OZAMA O METROPOLITANA</v>
      </c>
      <c r="Y232" s="51" t="str">
        <f t="shared" si="97"/>
        <v>Causas Indirectas</v>
      </c>
      <c r="Z232" s="51" t="str">
        <f t="shared" si="98"/>
        <v>Debilidad en las Políticas Públicas</v>
      </c>
      <c r="AA232" s="100">
        <f t="shared" si="99"/>
        <v>0.72366666666666657</v>
      </c>
      <c r="AB232" s="100">
        <f t="shared" si="100"/>
        <v>1</v>
      </c>
      <c r="AC232" s="51" t="str">
        <f t="shared" si="101"/>
        <v>Muy Alta</v>
      </c>
    </row>
    <row r="233" spans="1:29" x14ac:dyDescent="0.2">
      <c r="A233" s="168" t="s">
        <v>919</v>
      </c>
      <c r="B233" s="168" t="s">
        <v>10</v>
      </c>
      <c r="C233" s="168" t="s">
        <v>242</v>
      </c>
      <c r="D233" s="169">
        <v>3.0000000000000001E-3</v>
      </c>
      <c r="E233" s="168"/>
      <c r="G233" s="169">
        <f t="shared" si="105"/>
        <v>0</v>
      </c>
      <c r="H233" s="168" t="str">
        <f t="shared" si="103"/>
        <v>Muy Baja</v>
      </c>
      <c r="O233" s="51" t="s">
        <v>920</v>
      </c>
      <c r="P233" s="51" t="s">
        <v>234</v>
      </c>
      <c r="Q233" s="110">
        <v>0.28799999999999998</v>
      </c>
      <c r="R233"/>
      <c r="S233" s="127">
        <f t="shared" si="104"/>
        <v>0.26300000000000001</v>
      </c>
      <c r="T233" s="105" t="str">
        <f t="shared" si="94"/>
        <v>Baja</v>
      </c>
      <c r="X233" s="54" t="str">
        <f t="shared" ref="X233:X245" si="106">+A243</f>
        <v>X. OZAMA O METROPOLITANA</v>
      </c>
      <c r="Y233" s="51" t="str">
        <f t="shared" ref="Y233:Y245" si="107">+B243</f>
        <v>Deforestación</v>
      </c>
      <c r="Z233" s="51" t="str">
        <f t="shared" ref="Z233:Z245" si="108">+C243</f>
        <v>Agricultura Comercial</v>
      </c>
      <c r="AA233" s="100">
        <f t="shared" ref="AA233:AA245" si="109">+D243</f>
        <v>0.68300000000000005</v>
      </c>
      <c r="AB233" s="100">
        <f t="shared" ref="AB233:AB245" si="110">+G243</f>
        <v>0.66600000000000004</v>
      </c>
      <c r="AC233" s="51" t="str">
        <f t="shared" ref="AC233:AC245" si="111">+H243</f>
        <v>Alta</v>
      </c>
    </row>
    <row r="234" spans="1:29" x14ac:dyDescent="0.2">
      <c r="A234" s="168" t="s">
        <v>919</v>
      </c>
      <c r="B234" s="168" t="s">
        <v>10</v>
      </c>
      <c r="C234" s="168" t="s">
        <v>12</v>
      </c>
      <c r="D234" s="169">
        <v>0.85699999999999998</v>
      </c>
      <c r="E234" s="168"/>
      <c r="G234" s="169">
        <f t="shared" si="105"/>
        <v>1</v>
      </c>
      <c r="H234" s="168" t="str">
        <f t="shared" si="103"/>
        <v>Muy Alta</v>
      </c>
      <c r="O234" s="51" t="s">
        <v>920</v>
      </c>
      <c r="P234" s="51" t="s">
        <v>12</v>
      </c>
      <c r="Q234" s="110">
        <v>0.91900000000000004</v>
      </c>
      <c r="R234"/>
      <c r="S234" s="127">
        <f t="shared" si="104"/>
        <v>1</v>
      </c>
      <c r="T234" s="105" t="str">
        <f t="shared" si="94"/>
        <v>Muy Alta</v>
      </c>
      <c r="X234" s="54" t="str">
        <f t="shared" si="106"/>
        <v>X. OZAMA O METROPOLITANA</v>
      </c>
      <c r="Y234" s="51" t="str">
        <f t="shared" si="107"/>
        <v>Deforestación</v>
      </c>
      <c r="Z234" s="51" t="str">
        <f t="shared" si="108"/>
        <v>Agricultura migratoria/subsistencia</v>
      </c>
      <c r="AA234" s="100">
        <f t="shared" si="109"/>
        <v>0.4405</v>
      </c>
      <c r="AB234" s="100">
        <f t="shared" si="110"/>
        <v>0.5</v>
      </c>
      <c r="AC234" s="51" t="str">
        <f t="shared" si="111"/>
        <v>Media</v>
      </c>
    </row>
    <row r="235" spans="1:29" x14ac:dyDescent="0.2">
      <c r="A235" s="168" t="s">
        <v>919</v>
      </c>
      <c r="B235" s="168" t="s">
        <v>10</v>
      </c>
      <c r="C235" s="168" t="s">
        <v>231</v>
      </c>
      <c r="D235" s="169">
        <v>0.46500000000000002</v>
      </c>
      <c r="E235" s="168"/>
      <c r="G235" s="169">
        <f t="shared" si="105"/>
        <v>0.66600000000000004</v>
      </c>
      <c r="H235" s="168" t="str">
        <f t="shared" si="103"/>
        <v>Alta</v>
      </c>
      <c r="O235" s="51" t="s">
        <v>920</v>
      </c>
      <c r="P235" s="51" t="s">
        <v>231</v>
      </c>
      <c r="Q235" s="110">
        <v>0.60599999999999998</v>
      </c>
      <c r="R235"/>
      <c r="S235" s="127">
        <f t="shared" si="104"/>
        <v>0.68400000000000005</v>
      </c>
      <c r="T235" s="105" t="str">
        <f t="shared" si="94"/>
        <v>Alta</v>
      </c>
      <c r="X235" s="54" t="str">
        <f t="shared" si="106"/>
        <v>X. OZAMA O METROPOLITANA</v>
      </c>
      <c r="Y235" s="51" t="str">
        <f t="shared" si="107"/>
        <v>Deforestación</v>
      </c>
      <c r="Z235" s="51" t="str">
        <f t="shared" si="108"/>
        <v>Ganadería Comercial</v>
      </c>
      <c r="AA235" s="100">
        <f t="shared" si="109"/>
        <v>0.72399999999999998</v>
      </c>
      <c r="AB235" s="100">
        <f t="shared" si="110"/>
        <v>1</v>
      </c>
      <c r="AC235" s="51" t="str">
        <f t="shared" si="111"/>
        <v>Muy Alta</v>
      </c>
    </row>
    <row r="236" spans="1:29" x14ac:dyDescent="0.2">
      <c r="A236" s="170" t="s">
        <v>920</v>
      </c>
      <c r="B236" s="170" t="s">
        <v>15</v>
      </c>
      <c r="C236" s="170" t="s">
        <v>232</v>
      </c>
      <c r="D236" s="171">
        <v>0.40799999999999997</v>
      </c>
      <c r="E236" s="170"/>
      <c r="G236" s="171">
        <f t="shared" ref="G236:G242" si="112">+_xlfn.PERCENTRANK.INC($D$236:$D$242,D236,3)</f>
        <v>0.33300000000000002</v>
      </c>
      <c r="H236" s="170" t="str">
        <f t="shared" si="103"/>
        <v>Baja</v>
      </c>
      <c r="O236" s="51" t="s">
        <v>920</v>
      </c>
      <c r="P236" s="51" t="s">
        <v>238</v>
      </c>
      <c r="Q236" s="110">
        <v>0.314</v>
      </c>
      <c r="R236"/>
      <c r="S236" s="127">
        <f t="shared" si="104"/>
        <v>0.315</v>
      </c>
      <c r="T236" s="105" t="str">
        <f t="shared" si="94"/>
        <v>Baja</v>
      </c>
      <c r="X236" s="54" t="str">
        <f t="shared" si="106"/>
        <v>X. OZAMA O METROPOLITANA</v>
      </c>
      <c r="Y236" s="51" t="str">
        <f t="shared" si="107"/>
        <v>Deforestación</v>
      </c>
      <c r="Z236" s="51" t="str">
        <f t="shared" si="108"/>
        <v>Incendios Alta Intensidad</v>
      </c>
      <c r="AA236" s="100">
        <f t="shared" si="109"/>
        <v>6.3E-2</v>
      </c>
      <c r="AB236" s="100">
        <f t="shared" si="110"/>
        <v>0</v>
      </c>
      <c r="AC236" s="51" t="str">
        <f t="shared" si="111"/>
        <v>Muy Baja</v>
      </c>
    </row>
    <row r="237" spans="1:29" x14ac:dyDescent="0.2">
      <c r="A237" s="170" t="s">
        <v>920</v>
      </c>
      <c r="B237" s="170" t="s">
        <v>15</v>
      </c>
      <c r="C237" s="170" t="s">
        <v>19</v>
      </c>
      <c r="D237" s="171">
        <v>0.55000000000000004</v>
      </c>
      <c r="E237" s="170"/>
      <c r="G237" s="171">
        <f t="shared" si="112"/>
        <v>0.83299999999999996</v>
      </c>
      <c r="H237" s="170" t="str">
        <f t="shared" si="103"/>
        <v>Muy Alta</v>
      </c>
      <c r="O237" s="51" t="s">
        <v>920</v>
      </c>
      <c r="P237" s="51" t="s">
        <v>228</v>
      </c>
      <c r="Q237" s="110">
        <v>0.69299999999999995</v>
      </c>
      <c r="R237"/>
      <c r="S237" s="127">
        <f t="shared" si="104"/>
        <v>0.78900000000000003</v>
      </c>
      <c r="T237" s="105" t="str">
        <f t="shared" si="94"/>
        <v>Alta</v>
      </c>
      <c r="X237" s="54" t="str">
        <f t="shared" si="106"/>
        <v>X. OZAMA O METROPOLITANA</v>
      </c>
      <c r="Y237" s="51" t="str">
        <f t="shared" si="107"/>
        <v>Deforestación</v>
      </c>
      <c r="Z237" s="51" t="str">
        <f t="shared" si="108"/>
        <v>Infraestructura</v>
      </c>
      <c r="AA237" s="100">
        <f t="shared" si="109"/>
        <v>0.09</v>
      </c>
      <c r="AB237" s="100">
        <f t="shared" si="110"/>
        <v>0.16600000000000001</v>
      </c>
      <c r="AC237" s="51" t="str">
        <f t="shared" si="111"/>
        <v>Muy Baja</v>
      </c>
    </row>
    <row r="238" spans="1:29" x14ac:dyDescent="0.2">
      <c r="A238" s="170" t="s">
        <v>920</v>
      </c>
      <c r="B238" s="170" t="s">
        <v>15</v>
      </c>
      <c r="C238" s="170" t="s">
        <v>238</v>
      </c>
      <c r="D238" s="171">
        <v>0.314</v>
      </c>
      <c r="E238" s="170"/>
      <c r="G238" s="171">
        <f t="shared" si="112"/>
        <v>0.16600000000000001</v>
      </c>
      <c r="H238" s="170" t="str">
        <f t="shared" si="103"/>
        <v>Muy Baja</v>
      </c>
      <c r="O238" s="51" t="s">
        <v>920</v>
      </c>
      <c r="P238" s="51" t="s">
        <v>922</v>
      </c>
      <c r="Q238" s="110">
        <v>0.36199999999999999</v>
      </c>
      <c r="R238"/>
      <c r="S238" s="127">
        <f t="shared" si="104"/>
        <v>0.36799999999999999</v>
      </c>
      <c r="T238" s="105" t="str">
        <f t="shared" si="94"/>
        <v>Baja</v>
      </c>
      <c r="X238" s="54" t="str">
        <f t="shared" si="106"/>
        <v>X. OZAMA O METROPOLITANA</v>
      </c>
      <c r="Y238" s="51" t="str">
        <f t="shared" si="107"/>
        <v>Deforestación</v>
      </c>
      <c r="Z238" s="51" t="str">
        <f t="shared" si="108"/>
        <v xml:space="preserve">Tala Ilegal de Bosque Natural </v>
      </c>
      <c r="AA238" s="100">
        <f t="shared" si="109"/>
        <v>0.69299999999999995</v>
      </c>
      <c r="AB238" s="100">
        <f t="shared" si="110"/>
        <v>0.83299999999999996</v>
      </c>
      <c r="AC238" s="51" t="str">
        <f t="shared" si="111"/>
        <v>Muy Alta</v>
      </c>
    </row>
    <row r="239" spans="1:29" x14ac:dyDescent="0.2">
      <c r="A239" s="170" t="s">
        <v>920</v>
      </c>
      <c r="B239" s="170" t="s">
        <v>15</v>
      </c>
      <c r="C239" s="51" t="s">
        <v>925</v>
      </c>
      <c r="D239" s="178">
        <v>0.121</v>
      </c>
      <c r="E239" s="170"/>
      <c r="G239" s="171">
        <f t="shared" si="112"/>
        <v>0</v>
      </c>
      <c r="H239" s="170" t="str">
        <f t="shared" si="103"/>
        <v>Muy Baja</v>
      </c>
      <c r="O239" s="51" t="s">
        <v>920</v>
      </c>
      <c r="P239" s="51" t="s">
        <v>925</v>
      </c>
      <c r="Q239" s="110">
        <v>0.121</v>
      </c>
      <c r="R239"/>
      <c r="S239" s="127">
        <f t="shared" si="104"/>
        <v>0.105</v>
      </c>
      <c r="T239" s="105" t="str">
        <f t="shared" si="94"/>
        <v>Muy Baja</v>
      </c>
      <c r="X239" s="54" t="str">
        <f t="shared" si="106"/>
        <v>X. OZAMA O METROPOLITANA</v>
      </c>
      <c r="Y239" s="51" t="str">
        <f t="shared" si="107"/>
        <v>Deforestación</v>
      </c>
      <c r="Z239" s="51" t="str">
        <f t="shared" si="108"/>
        <v>Minería a cielo abierto</v>
      </c>
      <c r="AA239" s="100">
        <f t="shared" si="109"/>
        <v>0.36199999999999999</v>
      </c>
      <c r="AB239" s="100">
        <f t="shared" si="110"/>
        <v>0.33300000000000002</v>
      </c>
      <c r="AC239" s="51" t="str">
        <f t="shared" si="111"/>
        <v>Baja</v>
      </c>
    </row>
    <row r="240" spans="1:29" x14ac:dyDescent="0.2">
      <c r="A240" s="170" t="s">
        <v>920</v>
      </c>
      <c r="B240" s="170" t="s">
        <v>15</v>
      </c>
      <c r="C240" s="51" t="s">
        <v>926</v>
      </c>
      <c r="D240" s="178">
        <v>0.5</v>
      </c>
      <c r="E240" s="170"/>
      <c r="G240" s="171">
        <f t="shared" si="112"/>
        <v>0.5</v>
      </c>
      <c r="H240" s="170" t="str">
        <f t="shared" si="103"/>
        <v>Media</v>
      </c>
      <c r="O240" s="51" t="s">
        <v>920</v>
      </c>
      <c r="P240" s="51" t="s">
        <v>926</v>
      </c>
      <c r="Q240" s="110">
        <v>0.5</v>
      </c>
      <c r="R240"/>
      <c r="S240" s="127">
        <f t="shared" si="104"/>
        <v>0.52600000000000002</v>
      </c>
      <c r="T240" s="105" t="str">
        <f t="shared" si="94"/>
        <v>Media</v>
      </c>
      <c r="X240" s="54" t="str">
        <f t="shared" si="106"/>
        <v>X. OZAMA O METROPOLITANA</v>
      </c>
      <c r="Y240" s="51" t="str">
        <f t="shared" si="107"/>
        <v>Degradación</v>
      </c>
      <c r="Z240" s="51" t="str">
        <f t="shared" si="108"/>
        <v>Desastres Naturales</v>
      </c>
      <c r="AA240" s="100">
        <f t="shared" si="109"/>
        <v>0.16700000000000001</v>
      </c>
      <c r="AB240" s="100">
        <f t="shared" si="110"/>
        <v>0</v>
      </c>
      <c r="AC240" s="51" t="str">
        <f t="shared" si="111"/>
        <v>Muy Baja</v>
      </c>
    </row>
    <row r="241" spans="1:29" x14ac:dyDescent="0.2">
      <c r="A241" s="170" t="s">
        <v>920</v>
      </c>
      <c r="B241" s="170" t="s">
        <v>15</v>
      </c>
      <c r="C241" s="51" t="s">
        <v>951</v>
      </c>
      <c r="D241" s="178">
        <v>0.52700000000000002</v>
      </c>
      <c r="E241" s="170"/>
      <c r="G241" s="171">
        <f t="shared" si="112"/>
        <v>0.66600000000000004</v>
      </c>
      <c r="H241" s="170" t="str">
        <f t="shared" si="103"/>
        <v>Alta</v>
      </c>
      <c r="O241" s="51" t="s">
        <v>920</v>
      </c>
      <c r="P241" s="51" t="s">
        <v>951</v>
      </c>
      <c r="Q241" s="110">
        <v>0.52700000000000002</v>
      </c>
      <c r="R241"/>
      <c r="S241" s="127">
        <f t="shared" si="104"/>
        <v>0.57799999999999996</v>
      </c>
      <c r="T241" s="105" t="str">
        <f t="shared" si="94"/>
        <v>Media</v>
      </c>
      <c r="X241" s="54" t="str">
        <f t="shared" si="106"/>
        <v>X. OZAMA O METROPOLITANA</v>
      </c>
      <c r="Y241" s="51" t="str">
        <f t="shared" si="107"/>
        <v>Degradación</v>
      </c>
      <c r="Z241" s="51" t="str">
        <f t="shared" si="108"/>
        <v>Extracción de Madera Leña/Carbón</v>
      </c>
      <c r="AA241" s="100">
        <f t="shared" si="109"/>
        <v>0.90100000000000002</v>
      </c>
      <c r="AB241" s="100">
        <f t="shared" si="110"/>
        <v>0.8</v>
      </c>
      <c r="AC241" s="51" t="str">
        <f t="shared" si="111"/>
        <v>Alta</v>
      </c>
    </row>
    <row r="242" spans="1:29" x14ac:dyDescent="0.2">
      <c r="A242" s="170" t="s">
        <v>920</v>
      </c>
      <c r="B242" s="170" t="s">
        <v>15</v>
      </c>
      <c r="C242" s="51" t="s">
        <v>952</v>
      </c>
      <c r="D242" s="178">
        <v>0.72366666666666657</v>
      </c>
      <c r="E242" s="170"/>
      <c r="G242" s="171">
        <f t="shared" si="112"/>
        <v>1</v>
      </c>
      <c r="H242" s="170" t="str">
        <f t="shared" si="103"/>
        <v>Muy Alta</v>
      </c>
      <c r="O242" s="51" t="s">
        <v>920</v>
      </c>
      <c r="P242" s="51" t="s">
        <v>952</v>
      </c>
      <c r="Q242" s="110">
        <v>0.72366666666666657</v>
      </c>
      <c r="R242"/>
      <c r="S242" s="127">
        <f t="shared" si="104"/>
        <v>0.84199999999999997</v>
      </c>
      <c r="T242" s="105" t="str">
        <f t="shared" si="94"/>
        <v>Muy Alta</v>
      </c>
      <c r="X242" s="54" t="str">
        <f t="shared" si="106"/>
        <v>X. OZAMA O METROPOLITANA</v>
      </c>
      <c r="Y242" s="51" t="str">
        <f t="shared" si="107"/>
        <v>Degradación</v>
      </c>
      <c r="Z242" s="51" t="str">
        <f t="shared" si="108"/>
        <v>Incendios Mediana y Baja Intensidad</v>
      </c>
      <c r="AA242" s="100">
        <f t="shared" si="109"/>
        <v>0.23599999999999999</v>
      </c>
      <c r="AB242" s="100">
        <f t="shared" si="110"/>
        <v>0.2</v>
      </c>
      <c r="AC242" s="51" t="str">
        <f t="shared" si="111"/>
        <v>Muy Baja</v>
      </c>
    </row>
    <row r="243" spans="1:29" x14ac:dyDescent="0.2">
      <c r="A243" s="172" t="s">
        <v>920</v>
      </c>
      <c r="B243" s="172" t="s">
        <v>3</v>
      </c>
      <c r="C243" s="172" t="s">
        <v>39</v>
      </c>
      <c r="D243" s="173">
        <v>0.68300000000000005</v>
      </c>
      <c r="E243" s="172"/>
      <c r="G243" s="173">
        <f t="shared" ref="G243:G249" si="113">+_xlfn.PERCENTRANK.INC($D$243:$D$249,D243,3)</f>
        <v>0.66600000000000004</v>
      </c>
      <c r="H243" s="172" t="str">
        <f t="shared" si="103"/>
        <v>Alta</v>
      </c>
      <c r="X243" s="54" t="str">
        <f t="shared" si="106"/>
        <v>X. OZAMA O METROPOLITANA</v>
      </c>
      <c r="Y243" s="51" t="str">
        <f t="shared" si="107"/>
        <v>Degradación</v>
      </c>
      <c r="Z243" s="51" t="str">
        <f t="shared" si="108"/>
        <v>Introducción Especies Exóticas/Invasoras</v>
      </c>
      <c r="AA243" s="100">
        <f t="shared" si="109"/>
        <v>0.28799999999999998</v>
      </c>
      <c r="AB243" s="100">
        <f t="shared" si="110"/>
        <v>0.4</v>
      </c>
      <c r="AC243" s="51" t="str">
        <f t="shared" si="111"/>
        <v>Baja</v>
      </c>
    </row>
    <row r="244" spans="1:29" x14ac:dyDescent="0.2">
      <c r="A244" s="172" t="s">
        <v>920</v>
      </c>
      <c r="B244" s="172" t="s">
        <v>3</v>
      </c>
      <c r="C244" s="172" t="s">
        <v>5</v>
      </c>
      <c r="D244" s="173">
        <v>0.4405</v>
      </c>
      <c r="E244" s="172"/>
      <c r="G244" s="173">
        <f t="shared" si="113"/>
        <v>0.5</v>
      </c>
      <c r="H244" s="172" t="str">
        <f t="shared" si="103"/>
        <v>Media</v>
      </c>
      <c r="X244" s="54" t="str">
        <f t="shared" si="106"/>
        <v>X. OZAMA O METROPOLITANA</v>
      </c>
      <c r="Y244" s="51" t="str">
        <f t="shared" si="107"/>
        <v>Degradación</v>
      </c>
      <c r="Z244" s="51" t="str">
        <f t="shared" si="108"/>
        <v>Pastoreo de ganado en bosques</v>
      </c>
      <c r="AA244" s="100">
        <f t="shared" si="109"/>
        <v>0.91900000000000004</v>
      </c>
      <c r="AB244" s="100">
        <f t="shared" si="110"/>
        <v>1</v>
      </c>
      <c r="AC244" s="51" t="str">
        <f t="shared" si="111"/>
        <v>Muy Alta</v>
      </c>
    </row>
    <row r="245" spans="1:29" x14ac:dyDescent="0.2">
      <c r="A245" s="172" t="s">
        <v>920</v>
      </c>
      <c r="B245" s="172" t="s">
        <v>3</v>
      </c>
      <c r="C245" s="172" t="s">
        <v>40</v>
      </c>
      <c r="D245" s="173">
        <v>0.72399999999999998</v>
      </c>
      <c r="E245" s="172"/>
      <c r="G245" s="173">
        <f t="shared" si="113"/>
        <v>1</v>
      </c>
      <c r="H245" s="172" t="str">
        <f t="shared" si="103"/>
        <v>Muy Alta</v>
      </c>
      <c r="X245" s="54" t="str">
        <f t="shared" si="106"/>
        <v>X. OZAMA O METROPOLITANA</v>
      </c>
      <c r="Y245" s="51" t="str">
        <f t="shared" si="107"/>
        <v>Degradación</v>
      </c>
      <c r="Z245" s="51" t="str">
        <f t="shared" si="108"/>
        <v>Planes de Manejo mal gestionados/mal ejecutados</v>
      </c>
      <c r="AA245" s="100">
        <f t="shared" si="109"/>
        <v>0.60599999999999998</v>
      </c>
      <c r="AB245" s="100">
        <f t="shared" si="110"/>
        <v>0.6</v>
      </c>
      <c r="AC245" s="51" t="str">
        <f t="shared" si="111"/>
        <v>Media</v>
      </c>
    </row>
    <row r="246" spans="1:29" x14ac:dyDescent="0.2">
      <c r="A246" s="172" t="s">
        <v>920</v>
      </c>
      <c r="B246" s="172" t="s">
        <v>3</v>
      </c>
      <c r="C246" s="172" t="s">
        <v>229</v>
      </c>
      <c r="D246" s="173">
        <v>6.3E-2</v>
      </c>
      <c r="E246" s="172"/>
      <c r="G246" s="173">
        <f t="shared" si="113"/>
        <v>0</v>
      </c>
      <c r="H246" s="172" t="str">
        <f t="shared" si="103"/>
        <v>Muy Baja</v>
      </c>
      <c r="X246" s="54"/>
      <c r="AA246" s="100"/>
      <c r="AB246" s="100"/>
    </row>
    <row r="247" spans="1:29" x14ac:dyDescent="0.2">
      <c r="A247" s="172" t="s">
        <v>920</v>
      </c>
      <c r="B247" s="172" t="s">
        <v>3</v>
      </c>
      <c r="C247" s="172" t="s">
        <v>7</v>
      </c>
      <c r="D247" s="173">
        <v>0.09</v>
      </c>
      <c r="E247" s="172"/>
      <c r="G247" s="173">
        <f t="shared" si="113"/>
        <v>0.16600000000000001</v>
      </c>
      <c r="H247" s="172" t="str">
        <f t="shared" si="103"/>
        <v>Muy Baja</v>
      </c>
      <c r="X247" s="54"/>
      <c r="AA247" s="100"/>
      <c r="AB247" s="100"/>
    </row>
    <row r="248" spans="1:29" x14ac:dyDescent="0.2">
      <c r="A248" s="172" t="s">
        <v>920</v>
      </c>
      <c r="B248" s="172" t="s">
        <v>3</v>
      </c>
      <c r="C248" s="172" t="s">
        <v>228</v>
      </c>
      <c r="D248" s="173">
        <v>0.69299999999999995</v>
      </c>
      <c r="E248" s="172"/>
      <c r="G248" s="173">
        <f t="shared" si="113"/>
        <v>0.83299999999999996</v>
      </c>
      <c r="H248" s="172" t="str">
        <f t="shared" si="103"/>
        <v>Muy Alta</v>
      </c>
      <c r="X248" s="54"/>
      <c r="AA248" s="100"/>
      <c r="AB248" s="100"/>
    </row>
    <row r="249" spans="1:29" x14ac:dyDescent="0.2">
      <c r="A249" s="172" t="s">
        <v>920</v>
      </c>
      <c r="B249" s="172" t="s">
        <v>3</v>
      </c>
      <c r="C249" s="51" t="s">
        <v>922</v>
      </c>
      <c r="D249" s="178">
        <v>0.36199999999999999</v>
      </c>
      <c r="E249" s="172"/>
      <c r="G249" s="173">
        <f t="shared" si="113"/>
        <v>0.33300000000000002</v>
      </c>
      <c r="H249" s="172" t="str">
        <f t="shared" si="103"/>
        <v>Baja</v>
      </c>
      <c r="X249" s="54"/>
      <c r="AA249" s="100"/>
      <c r="AB249" s="100"/>
    </row>
    <row r="250" spans="1:29" x14ac:dyDescent="0.2">
      <c r="A250" s="86" t="s">
        <v>920</v>
      </c>
      <c r="B250" s="86" t="s">
        <v>10</v>
      </c>
      <c r="C250" s="86" t="s">
        <v>173</v>
      </c>
      <c r="D250" s="136">
        <v>0.16700000000000001</v>
      </c>
      <c r="E250" s="86"/>
      <c r="G250" s="136">
        <f t="shared" ref="G250:G255" si="114">+_xlfn.PERCENTRANK.INC($D$250:$D$255,D250,3)</f>
        <v>0</v>
      </c>
      <c r="H250" s="86" t="str">
        <f t="shared" si="103"/>
        <v>Muy Baja</v>
      </c>
      <c r="X250" s="54"/>
      <c r="AA250" s="100"/>
      <c r="AB250" s="100"/>
    </row>
    <row r="251" spans="1:29" x14ac:dyDescent="0.2">
      <c r="A251" s="86" t="s">
        <v>920</v>
      </c>
      <c r="B251" s="86" t="s">
        <v>10</v>
      </c>
      <c r="C251" s="86" t="s">
        <v>42</v>
      </c>
      <c r="D251" s="136">
        <v>0.90100000000000002</v>
      </c>
      <c r="E251" s="86"/>
      <c r="G251" s="136">
        <f t="shared" si="114"/>
        <v>0.8</v>
      </c>
      <c r="H251" s="86" t="str">
        <f t="shared" si="103"/>
        <v>Alta</v>
      </c>
      <c r="X251" s="54"/>
      <c r="AA251" s="100"/>
      <c r="AB251" s="100"/>
    </row>
    <row r="252" spans="1:29" x14ac:dyDescent="0.2">
      <c r="A252" s="86" t="s">
        <v>920</v>
      </c>
      <c r="B252" s="86" t="s">
        <v>10</v>
      </c>
      <c r="C252" s="86" t="s">
        <v>230</v>
      </c>
      <c r="D252" s="136">
        <v>0.23599999999999999</v>
      </c>
      <c r="E252" s="86"/>
      <c r="G252" s="136">
        <f t="shared" si="114"/>
        <v>0.2</v>
      </c>
      <c r="H252" s="86" t="str">
        <f t="shared" si="103"/>
        <v>Muy Baja</v>
      </c>
      <c r="X252" s="54"/>
      <c r="AA252" s="100"/>
      <c r="AB252" s="100"/>
    </row>
    <row r="253" spans="1:29" x14ac:dyDescent="0.2">
      <c r="A253" s="86" t="s">
        <v>920</v>
      </c>
      <c r="B253" s="86" t="s">
        <v>10</v>
      </c>
      <c r="C253" s="86" t="s">
        <v>234</v>
      </c>
      <c r="D253" s="136">
        <v>0.28799999999999998</v>
      </c>
      <c r="E253" s="86"/>
      <c r="G253" s="136">
        <f t="shared" si="114"/>
        <v>0.4</v>
      </c>
      <c r="H253" s="86" t="str">
        <f t="shared" si="103"/>
        <v>Baja</v>
      </c>
    </row>
    <row r="254" spans="1:29" x14ac:dyDescent="0.2">
      <c r="A254" s="86" t="s">
        <v>920</v>
      </c>
      <c r="B254" s="86" t="s">
        <v>10</v>
      </c>
      <c r="C254" s="86" t="s">
        <v>12</v>
      </c>
      <c r="D254" s="136">
        <v>0.91900000000000004</v>
      </c>
      <c r="E254" s="86"/>
      <c r="G254" s="136">
        <f t="shared" si="114"/>
        <v>1</v>
      </c>
      <c r="H254" s="86" t="str">
        <f t="shared" si="103"/>
        <v>Muy Alta</v>
      </c>
    </row>
    <row r="255" spans="1:29" x14ac:dyDescent="0.2">
      <c r="A255" s="86" t="s">
        <v>920</v>
      </c>
      <c r="B255" s="86" t="s">
        <v>10</v>
      </c>
      <c r="C255" s="86" t="s">
        <v>231</v>
      </c>
      <c r="D255" s="136">
        <v>0.60599999999999998</v>
      </c>
      <c r="E255" s="86"/>
      <c r="G255" s="136">
        <f t="shared" si="114"/>
        <v>0.6</v>
      </c>
      <c r="H255" s="86" t="str">
        <f t="shared" si="103"/>
        <v>Media</v>
      </c>
    </row>
  </sheetData>
  <conditionalFormatting pivot="1" sqref="AG7:AG7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4"/>
  <drawing r:id="rId5"/>
  <tableParts count="1">
    <tablePart r:id="rId6"/>
  </tableParts>
  <extLst>
    <ext xmlns:x14="http://schemas.microsoft.com/office/spreadsheetml/2009/9/main" uri="{A8765BA9-456A-4dab-B4F3-ACF838C121DE}">
      <x14:slicerList>
        <x14:slicer r:id="rId7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C1B3DC6-9C66-4B76-BF5F-CA1FF9C60EB2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DIV REGIONAL</vt:lpstr>
      <vt:lpstr>DRIVERS DEFINITIVOS</vt:lpstr>
      <vt:lpstr>HOMOLOGA Drivers</vt:lpstr>
      <vt:lpstr>HOMOLOGA Drivers (2)</vt:lpstr>
      <vt:lpstr>MASTER</vt:lpstr>
      <vt:lpstr>DRIVERS FINALES</vt:lpstr>
      <vt:lpstr>NACIONAL FINAL</vt:lpstr>
      <vt:lpstr>MACROREGION FINAL</vt:lpstr>
      <vt:lpstr>REGIONAL FINAL</vt:lpstr>
      <vt:lpstr>Provincia-Dinámica</vt:lpstr>
      <vt:lpstr>Drivers</vt:lpstr>
      <vt:lpstr>BD Causales</vt:lpstr>
      <vt:lpstr>Hoja1</vt:lpstr>
      <vt:lpstr>Hoja4</vt:lpstr>
      <vt:lpstr>Nacional Tabla</vt:lpstr>
      <vt:lpstr>Nacional 1</vt:lpstr>
      <vt:lpstr>Nacional 2</vt:lpstr>
      <vt:lpstr>TALLERES Tabla</vt:lpstr>
      <vt:lpstr>Talleres-Dinámica</vt:lpstr>
      <vt:lpstr>Hoja2</vt:lpstr>
      <vt:lpstr>Provincias Tabla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Sud Austral</dc:creator>
  <cp:lastModifiedBy>Carola Caba Viñas</cp:lastModifiedBy>
  <dcterms:created xsi:type="dcterms:W3CDTF">2018-03-13T22:51:45Z</dcterms:created>
  <dcterms:modified xsi:type="dcterms:W3CDTF">2022-08-18T15:39:06Z</dcterms:modified>
</cp:coreProperties>
</file>